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theme/themeOverride1.xml" ContentType="application/vnd.openxmlformats-officedocument.themeOverride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charts/chart27.xml" ContentType="application/vnd.openxmlformats-officedocument.drawingml.chart+xml"/>
  <Override PartName="/xl/theme/themeOverride3.xml" ContentType="application/vnd.openxmlformats-officedocument.themeOverride+xml"/>
  <Override PartName="/xl/charts/chart28.xml" ContentType="application/vnd.openxmlformats-officedocument.drawingml.chart+xml"/>
  <Override PartName="/xl/theme/themeOverride4.xml" ContentType="application/vnd.openxmlformats-officedocument.themeOverride+xml"/>
  <Override PartName="/xl/charts/chart29.xml" ContentType="application/vnd.openxmlformats-officedocument.drawingml.chart+xml"/>
  <Override PartName="/xl/theme/themeOverride5.xml" ContentType="application/vnd.openxmlformats-officedocument.themeOverride+xml"/>
  <Override PartName="/xl/charts/chart30.xml" ContentType="application/vnd.openxmlformats-officedocument.drawingml.chart+xml"/>
  <Override PartName="/xl/theme/themeOverride6.xml" ContentType="application/vnd.openxmlformats-officedocument.themeOverride+xml"/>
  <Override PartName="/xl/charts/chart31.xml" ContentType="application/vnd.openxmlformats-officedocument.drawingml.chart+xml"/>
  <Override PartName="/xl/theme/themeOverride7.xml" ContentType="application/vnd.openxmlformats-officedocument.themeOverride+xml"/>
  <Override PartName="/xl/charts/chart32.xml" ContentType="application/vnd.openxmlformats-officedocument.drawingml.chart+xml"/>
  <Override PartName="/xl/theme/themeOverride8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theme/themeOverride9.xml" ContentType="application/vnd.openxmlformats-officedocument.themeOverride+xml"/>
  <Override PartName="/xl/charts/chart36.xml" ContentType="application/vnd.openxmlformats-officedocument.drawingml.chart+xml"/>
  <Override PartName="/xl/theme/themeOverride10.xml" ContentType="application/vnd.openxmlformats-officedocument.themeOverride+xml"/>
  <Override PartName="/xl/charts/chart37.xml" ContentType="application/vnd.openxmlformats-officedocument.drawingml.chart+xml"/>
  <Override PartName="/xl/theme/themeOverride11.xml" ContentType="application/vnd.openxmlformats-officedocument.themeOverride+xml"/>
  <Override PartName="/xl/charts/chart38.xml" ContentType="application/vnd.openxmlformats-officedocument.drawingml.chart+xml"/>
  <Override PartName="/xl/theme/themeOverride12.xml" ContentType="application/vnd.openxmlformats-officedocument.themeOverrid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9dasmdQ2RlLaYDPxvV+5xtJmncxmmVBhvxqxw4rMseeYgDuphdvsnzLWI4VbUZcnjQj6iUiVUjPI3ZrzHuBHfw==" workbookSaltValue="VQsRAGZYz1L5jRJnc5jkkA==" workbookSpinCount="100000" lockStructure="1"/>
  <bookViews>
    <workbookView xWindow="120" yWindow="1155" windowWidth="20115" windowHeight="9270"/>
  </bookViews>
  <sheets>
    <sheet name="SUMEXPEN" sheetId="1" r:id="rId1"/>
    <sheet name="CO99a" sheetId="2" r:id="rId2"/>
    <sheet name="1 Pg Summary" sheetId="7" r:id="rId3"/>
    <sheet name="Keep" sheetId="3" state="hidden" r:id="rId4"/>
    <sheet name="Keep2" sheetId="4" state="hidden" r:id="rId5"/>
    <sheet name="Keep3" sheetId="5" state="hidden" r:id="rId6"/>
    <sheet name="Extra" sheetId="6" r:id="rId7"/>
    <sheet name="Extra2" sheetId="8" r:id="rId8"/>
  </sheets>
  <externalReferences>
    <externalReference r:id="rId9"/>
    <externalReference r:id="rId10"/>
  </externalReferences>
  <definedNames>
    <definedName name="_xlnm.Print_Area" localSheetId="2">'1 Pg Summary'!$A$1:$O$63</definedName>
    <definedName name="_xlnm.Print_Area" localSheetId="1">CO99a!$A$1:$I$63</definedName>
    <definedName name="_xlnm.Print_Area" localSheetId="6">Extra!$A$1</definedName>
    <definedName name="_xlnm.Print_Area" localSheetId="7">Extra2!$A$1</definedName>
    <definedName name="_xlnm.Print_Area" localSheetId="3">Keep!$A$1</definedName>
    <definedName name="_xlnm.Print_Area" localSheetId="4">Keep2!$A$1</definedName>
    <definedName name="_xlnm.Print_Area" localSheetId="5">Keep3!$A$1</definedName>
    <definedName name="_xlnm.Print_Area" localSheetId="0">SUMEXPEN!$A$1:$M$1858</definedName>
  </definedNames>
  <calcPr calcId="145621"/>
</workbook>
</file>

<file path=xl/calcChain.xml><?xml version="1.0" encoding="utf-8"?>
<calcChain xmlns="http://schemas.openxmlformats.org/spreadsheetml/2006/main">
  <c r="D29" i="2" l="1"/>
  <c r="A9" i="3" l="1"/>
  <c r="L1644" i="1" l="1"/>
  <c r="H1318" i="1" l="1"/>
  <c r="E1318" i="1"/>
  <c r="C1318" i="1"/>
  <c r="AF6" i="2" l="1"/>
  <c r="AE26" i="2"/>
  <c r="X26" i="2"/>
  <c r="Y6" i="2"/>
  <c r="C7" i="2" l="1"/>
  <c r="I7" i="2"/>
  <c r="A3" i="2"/>
  <c r="B6" i="2"/>
  <c r="D6" i="2" s="1"/>
  <c r="L1640" i="1"/>
  <c r="J1640" i="1"/>
  <c r="U1452" i="1" s="1"/>
  <c r="H1640" i="1"/>
  <c r="U1468" i="1" s="1"/>
  <c r="E1640" i="1"/>
  <c r="T1473" i="1" s="1"/>
  <c r="C1640" i="1"/>
  <c r="S1463" i="1" s="1"/>
  <c r="Z1464" i="1" s="1"/>
  <c r="H1609" i="1"/>
  <c r="E1609" i="1"/>
  <c r="C1609" i="1"/>
  <c r="H1528" i="1"/>
  <c r="AA1557" i="1" s="1"/>
  <c r="E1528" i="1"/>
  <c r="Z1557" i="1" s="1"/>
  <c r="C1528" i="1"/>
  <c r="Y1557" i="1" s="1"/>
  <c r="H6" i="1"/>
  <c r="R505" i="1" s="1"/>
  <c r="E6" i="1"/>
  <c r="E1374" i="1" s="1"/>
  <c r="C6" i="1"/>
  <c r="C50" i="8" s="1"/>
  <c r="H1" i="1"/>
  <c r="C1648" i="1" s="1"/>
  <c r="H1384" i="1"/>
  <c r="E1384" i="1"/>
  <c r="C1384" i="1"/>
  <c r="C514" i="1"/>
  <c r="F514" i="1" s="1"/>
  <c r="H514" i="1"/>
  <c r="C1536" i="1"/>
  <c r="C428" i="1"/>
  <c r="C592" i="1"/>
  <c r="C669" i="1"/>
  <c r="C748" i="1"/>
  <c r="C904" i="1"/>
  <c r="C984" i="1"/>
  <c r="E428" i="1"/>
  <c r="E592" i="1"/>
  <c r="E669" i="1"/>
  <c r="E748" i="1"/>
  <c r="E904" i="1"/>
  <c r="E984" i="1"/>
  <c r="H984" i="1"/>
  <c r="H1065" i="1"/>
  <c r="H824" i="1"/>
  <c r="H904" i="1"/>
  <c r="H748" i="1"/>
  <c r="H669" i="1"/>
  <c r="H592" i="1"/>
  <c r="H428" i="1"/>
  <c r="H1307" i="1"/>
  <c r="E1065" i="1"/>
  <c r="E1307" i="1"/>
  <c r="C824" i="1"/>
  <c r="E824" i="1"/>
  <c r="C1065" i="1"/>
  <c r="F1065" i="1" s="1"/>
  <c r="E514" i="1"/>
  <c r="C1307" i="1"/>
  <c r="C1300" i="1"/>
  <c r="C1301" i="1"/>
  <c r="C1302" i="1"/>
  <c r="C1330" i="1"/>
  <c r="H421" i="1"/>
  <c r="H422" i="1"/>
  <c r="H423" i="1"/>
  <c r="H424" i="1"/>
  <c r="H425" i="1"/>
  <c r="H426" i="1"/>
  <c r="H427" i="1"/>
  <c r="H429" i="1"/>
  <c r="H431" i="1"/>
  <c r="H435" i="1"/>
  <c r="H436" i="1"/>
  <c r="H438" i="1"/>
  <c r="H439" i="1"/>
  <c r="H441" i="1"/>
  <c r="H444" i="1"/>
  <c r="H458" i="1"/>
  <c r="H459" i="1"/>
  <c r="H460" i="1"/>
  <c r="H1404" i="1"/>
  <c r="H1405" i="1"/>
  <c r="H1406" i="1"/>
  <c r="H1408" i="1"/>
  <c r="E1058" i="1"/>
  <c r="E1059" i="1"/>
  <c r="E1060" i="1"/>
  <c r="E1061" i="1"/>
  <c r="E1062" i="1"/>
  <c r="E1063" i="1"/>
  <c r="E1064" i="1"/>
  <c r="E1066" i="1"/>
  <c r="E1068" i="1"/>
  <c r="E1070" i="1"/>
  <c r="E1071" i="1"/>
  <c r="E1072" i="1"/>
  <c r="E1073" i="1"/>
  <c r="E1075" i="1"/>
  <c r="E1076" i="1"/>
  <c r="E1081" i="1"/>
  <c r="E1082" i="1"/>
  <c r="E897" i="1"/>
  <c r="E898" i="1"/>
  <c r="E899" i="1"/>
  <c r="E900" i="1"/>
  <c r="E901" i="1"/>
  <c r="E902" i="1"/>
  <c r="E903" i="1"/>
  <c r="E905" i="1"/>
  <c r="E907" i="1"/>
  <c r="E908" i="1"/>
  <c r="E911" i="1"/>
  <c r="E912" i="1"/>
  <c r="E914" i="1"/>
  <c r="E915" i="1"/>
  <c r="E920" i="1"/>
  <c r="E921" i="1"/>
  <c r="E934" i="1"/>
  <c r="E935" i="1"/>
  <c r="E936" i="1"/>
  <c r="H585" i="1"/>
  <c r="H586" i="1"/>
  <c r="H587" i="1"/>
  <c r="H588" i="1"/>
  <c r="H589" i="1"/>
  <c r="H590" i="1"/>
  <c r="H591" i="1"/>
  <c r="H593" i="1"/>
  <c r="H595" i="1"/>
  <c r="H597" i="1"/>
  <c r="H598" i="1"/>
  <c r="H599" i="1"/>
  <c r="H600" i="1"/>
  <c r="H602" i="1"/>
  <c r="H603" i="1"/>
  <c r="H608" i="1"/>
  <c r="H622" i="1"/>
  <c r="H623" i="1"/>
  <c r="H624" i="1"/>
  <c r="H817" i="1"/>
  <c r="H818" i="1"/>
  <c r="H819" i="1"/>
  <c r="H820" i="1"/>
  <c r="H821" i="1"/>
  <c r="H822" i="1"/>
  <c r="H823" i="1"/>
  <c r="H825" i="1"/>
  <c r="H827" i="1"/>
  <c r="H829" i="1"/>
  <c r="H830" i="1"/>
  <c r="H831" i="1"/>
  <c r="H832" i="1"/>
  <c r="H834" i="1"/>
  <c r="H835" i="1"/>
  <c r="H840" i="1"/>
  <c r="E817" i="1"/>
  <c r="E818" i="1"/>
  <c r="E819" i="1"/>
  <c r="E820" i="1"/>
  <c r="E821" i="1"/>
  <c r="E822" i="1"/>
  <c r="E823" i="1"/>
  <c r="E825" i="1"/>
  <c r="E827" i="1"/>
  <c r="E829" i="1"/>
  <c r="E830" i="1"/>
  <c r="E831" i="1"/>
  <c r="E832" i="1"/>
  <c r="E834" i="1"/>
  <c r="E835" i="1"/>
  <c r="E840" i="1"/>
  <c r="E841" i="1"/>
  <c r="E856" i="1"/>
  <c r="E585" i="1"/>
  <c r="E586" i="1"/>
  <c r="E587" i="1"/>
  <c r="E588" i="1"/>
  <c r="E589" i="1"/>
  <c r="E590" i="1"/>
  <c r="E591" i="1"/>
  <c r="E593" i="1"/>
  <c r="E595" i="1"/>
  <c r="E597" i="1"/>
  <c r="E598" i="1"/>
  <c r="E599" i="1"/>
  <c r="E600" i="1"/>
  <c r="E602" i="1"/>
  <c r="E603" i="1"/>
  <c r="E608" i="1"/>
  <c r="E609" i="1"/>
  <c r="E610" i="1"/>
  <c r="E622" i="1"/>
  <c r="E623" i="1"/>
  <c r="E624" i="1"/>
  <c r="C817" i="1"/>
  <c r="C818" i="1"/>
  <c r="C819" i="1"/>
  <c r="C820" i="1"/>
  <c r="C821" i="1"/>
  <c r="C822" i="1"/>
  <c r="C823" i="1"/>
  <c r="C825" i="1"/>
  <c r="C827" i="1"/>
  <c r="C829" i="1"/>
  <c r="C830" i="1"/>
  <c r="C831" i="1"/>
  <c r="C832" i="1"/>
  <c r="C834" i="1"/>
  <c r="C835" i="1"/>
  <c r="C840" i="1"/>
  <c r="C841" i="1"/>
  <c r="C856" i="1"/>
  <c r="C1404" i="1"/>
  <c r="C1405" i="1"/>
  <c r="C1406" i="1"/>
  <c r="C1408" i="1"/>
  <c r="E1404" i="1"/>
  <c r="E1405" i="1"/>
  <c r="E1406" i="1"/>
  <c r="E1408" i="1"/>
  <c r="C1529" i="1"/>
  <c r="C1530" i="1"/>
  <c r="C1531" i="1"/>
  <c r="C1532" i="1"/>
  <c r="C1533" i="1"/>
  <c r="C1534" i="1"/>
  <c r="C1535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3" i="1"/>
  <c r="C1554" i="1"/>
  <c r="C1555" i="1"/>
  <c r="C1556" i="1"/>
  <c r="C1557" i="1"/>
  <c r="C1558" i="1"/>
  <c r="C1559" i="1"/>
  <c r="C1560" i="1"/>
  <c r="E507" i="1"/>
  <c r="E508" i="1"/>
  <c r="E509" i="1"/>
  <c r="E510" i="1"/>
  <c r="E511" i="1"/>
  <c r="E512" i="1"/>
  <c r="E513" i="1"/>
  <c r="E515" i="1"/>
  <c r="E517" i="1"/>
  <c r="E520" i="1"/>
  <c r="E521" i="1"/>
  <c r="E522" i="1"/>
  <c r="E524" i="1"/>
  <c r="E525" i="1"/>
  <c r="E530" i="1"/>
  <c r="E531" i="1"/>
  <c r="C585" i="1"/>
  <c r="C586" i="1"/>
  <c r="C587" i="1"/>
  <c r="C588" i="1"/>
  <c r="C589" i="1"/>
  <c r="C590" i="1"/>
  <c r="C591" i="1"/>
  <c r="C593" i="1"/>
  <c r="C595" i="1"/>
  <c r="C597" i="1"/>
  <c r="C598" i="1"/>
  <c r="C599" i="1"/>
  <c r="C600" i="1"/>
  <c r="C602" i="1"/>
  <c r="C603" i="1"/>
  <c r="C608" i="1"/>
  <c r="C609" i="1"/>
  <c r="C610" i="1"/>
  <c r="C622" i="1"/>
  <c r="C623" i="1"/>
  <c r="C624" i="1"/>
  <c r="C1058" i="1"/>
  <c r="C1059" i="1"/>
  <c r="C1060" i="1"/>
  <c r="C1061" i="1"/>
  <c r="C1062" i="1"/>
  <c r="C1063" i="1"/>
  <c r="C1064" i="1"/>
  <c r="C1066" i="1"/>
  <c r="C1068" i="1"/>
  <c r="C1070" i="1"/>
  <c r="C1071" i="1"/>
  <c r="C1072" i="1"/>
  <c r="C1073" i="1"/>
  <c r="C1075" i="1"/>
  <c r="C1076" i="1"/>
  <c r="C1081" i="1"/>
  <c r="C1082" i="1"/>
  <c r="C1097" i="1"/>
  <c r="H507" i="1"/>
  <c r="H508" i="1"/>
  <c r="H509" i="1"/>
  <c r="H510" i="1"/>
  <c r="H511" i="1"/>
  <c r="H512" i="1"/>
  <c r="H513" i="1"/>
  <c r="H515" i="1"/>
  <c r="H517" i="1"/>
  <c r="H520" i="1"/>
  <c r="H521" i="1"/>
  <c r="H522" i="1"/>
  <c r="H524" i="1"/>
  <c r="H525" i="1"/>
  <c r="H530" i="1"/>
  <c r="H544" i="1"/>
  <c r="H545" i="1"/>
  <c r="H546" i="1"/>
  <c r="H1058" i="1"/>
  <c r="H1059" i="1"/>
  <c r="H1060" i="1"/>
  <c r="H1061" i="1"/>
  <c r="H1062" i="1"/>
  <c r="H1063" i="1"/>
  <c r="H1064" i="1"/>
  <c r="H1066" i="1"/>
  <c r="H1068" i="1"/>
  <c r="H1070" i="1"/>
  <c r="H1071" i="1"/>
  <c r="H1072" i="1"/>
  <c r="H1073" i="1"/>
  <c r="H1075" i="1"/>
  <c r="H1076" i="1"/>
  <c r="H1081" i="1"/>
  <c r="H741" i="1"/>
  <c r="H742" i="1"/>
  <c r="H743" i="1"/>
  <c r="H744" i="1"/>
  <c r="H745" i="1"/>
  <c r="H746" i="1"/>
  <c r="H747" i="1"/>
  <c r="H749" i="1"/>
  <c r="H751" i="1"/>
  <c r="H755" i="1"/>
  <c r="H756" i="1"/>
  <c r="H758" i="1"/>
  <c r="H759" i="1"/>
  <c r="H764" i="1"/>
  <c r="H779" i="1"/>
  <c r="H780" i="1"/>
  <c r="C507" i="1"/>
  <c r="C508" i="1"/>
  <c r="C509" i="1"/>
  <c r="C510" i="1"/>
  <c r="C511" i="1"/>
  <c r="C512" i="1"/>
  <c r="C513" i="1"/>
  <c r="C515" i="1"/>
  <c r="C517" i="1"/>
  <c r="C520" i="1"/>
  <c r="C521" i="1"/>
  <c r="C522" i="1"/>
  <c r="C524" i="1"/>
  <c r="C525" i="1"/>
  <c r="C530" i="1"/>
  <c r="C531" i="1"/>
  <c r="C544" i="1"/>
  <c r="C545" i="1"/>
  <c r="C546" i="1"/>
  <c r="C897" i="1"/>
  <c r="C898" i="1"/>
  <c r="C899" i="1"/>
  <c r="C900" i="1"/>
  <c r="C901" i="1"/>
  <c r="C902" i="1"/>
  <c r="C903" i="1"/>
  <c r="C905" i="1"/>
  <c r="C907" i="1"/>
  <c r="C908" i="1"/>
  <c r="C911" i="1"/>
  <c r="C912" i="1"/>
  <c r="C914" i="1"/>
  <c r="C915" i="1"/>
  <c r="C920" i="1"/>
  <c r="C921" i="1"/>
  <c r="C934" i="1"/>
  <c r="C935" i="1"/>
  <c r="C936" i="1"/>
  <c r="C977" i="1"/>
  <c r="C978" i="1"/>
  <c r="C979" i="1"/>
  <c r="C980" i="1"/>
  <c r="C981" i="1"/>
  <c r="C982" i="1"/>
  <c r="C992" i="1"/>
  <c r="C994" i="1"/>
  <c r="C995" i="1"/>
  <c r="C1000" i="1"/>
  <c r="C1001" i="1"/>
  <c r="C1003" i="1"/>
  <c r="C1016" i="1"/>
  <c r="C741" i="1"/>
  <c r="C742" i="1"/>
  <c r="C743" i="1"/>
  <c r="C744" i="1"/>
  <c r="C745" i="1"/>
  <c r="C746" i="1"/>
  <c r="C747" i="1"/>
  <c r="C749" i="1"/>
  <c r="C751" i="1"/>
  <c r="C755" i="1"/>
  <c r="C756" i="1"/>
  <c r="C758" i="1"/>
  <c r="C759" i="1"/>
  <c r="C764" i="1"/>
  <c r="C765" i="1"/>
  <c r="C779" i="1"/>
  <c r="C780" i="1"/>
  <c r="E977" i="1"/>
  <c r="E978" i="1"/>
  <c r="E979" i="1"/>
  <c r="E980" i="1"/>
  <c r="E981" i="1"/>
  <c r="E982" i="1"/>
  <c r="E992" i="1"/>
  <c r="E994" i="1"/>
  <c r="E995" i="1"/>
  <c r="E1000" i="1"/>
  <c r="E1001" i="1"/>
  <c r="E1003" i="1"/>
  <c r="E1016" i="1"/>
  <c r="C1221" i="1"/>
  <c r="C1222" i="1"/>
  <c r="C1223" i="1"/>
  <c r="C1235" i="1"/>
  <c r="C1239" i="1"/>
  <c r="C1245" i="1"/>
  <c r="C421" i="1"/>
  <c r="C422" i="1"/>
  <c r="C423" i="1"/>
  <c r="C424" i="1"/>
  <c r="C425" i="1"/>
  <c r="C426" i="1"/>
  <c r="C427" i="1"/>
  <c r="C429" i="1"/>
  <c r="C431" i="1"/>
  <c r="C435" i="1"/>
  <c r="C436" i="1"/>
  <c r="C438" i="1"/>
  <c r="C439" i="1"/>
  <c r="C441" i="1"/>
  <c r="C444" i="1"/>
  <c r="C445" i="1"/>
  <c r="C446" i="1"/>
  <c r="C447" i="1"/>
  <c r="C458" i="1"/>
  <c r="C459" i="1"/>
  <c r="C460" i="1"/>
  <c r="E662" i="1"/>
  <c r="E663" i="1"/>
  <c r="E664" i="1"/>
  <c r="E677" i="1"/>
  <c r="E680" i="1"/>
  <c r="E681" i="1"/>
  <c r="E685" i="1"/>
  <c r="E686" i="1"/>
  <c r="E699" i="1"/>
  <c r="E701" i="1"/>
  <c r="H662" i="1"/>
  <c r="H663" i="1"/>
  <c r="H664" i="1"/>
  <c r="H677" i="1"/>
  <c r="H680" i="1"/>
  <c r="H681" i="1"/>
  <c r="H685" i="1"/>
  <c r="H699" i="1"/>
  <c r="H701" i="1"/>
  <c r="E1300" i="1"/>
  <c r="E1301" i="1"/>
  <c r="E1302" i="1"/>
  <c r="E1330" i="1"/>
  <c r="E741" i="1"/>
  <c r="E742" i="1"/>
  <c r="E743" i="1"/>
  <c r="E744" i="1"/>
  <c r="E745" i="1"/>
  <c r="E746" i="1"/>
  <c r="E747" i="1"/>
  <c r="E749" i="1"/>
  <c r="E751" i="1"/>
  <c r="E755" i="1"/>
  <c r="E756" i="1"/>
  <c r="E758" i="1"/>
  <c r="E759" i="1"/>
  <c r="E764" i="1"/>
  <c r="E765" i="1"/>
  <c r="E779" i="1"/>
  <c r="E780" i="1"/>
  <c r="H977" i="1"/>
  <c r="H978" i="1"/>
  <c r="H979" i="1"/>
  <c r="H980" i="1"/>
  <c r="H981" i="1"/>
  <c r="H982" i="1"/>
  <c r="H992" i="1"/>
  <c r="H994" i="1"/>
  <c r="H995" i="1"/>
  <c r="H1000" i="1"/>
  <c r="H1016" i="1"/>
  <c r="C662" i="1"/>
  <c r="C663" i="1"/>
  <c r="C664" i="1"/>
  <c r="C677" i="1"/>
  <c r="C680" i="1"/>
  <c r="C681" i="1"/>
  <c r="C685" i="1"/>
  <c r="C686" i="1"/>
  <c r="C699" i="1"/>
  <c r="C701" i="1"/>
  <c r="E1097" i="1"/>
  <c r="H1300" i="1"/>
  <c r="H1301" i="1"/>
  <c r="H1302" i="1"/>
  <c r="H1330" i="1"/>
  <c r="E544" i="1"/>
  <c r="E545" i="1"/>
  <c r="E546" i="1"/>
  <c r="E1221" i="1"/>
  <c r="E1222" i="1"/>
  <c r="E1223" i="1"/>
  <c r="E1235" i="1"/>
  <c r="E1239" i="1"/>
  <c r="E1245" i="1"/>
  <c r="H856" i="1"/>
  <c r="C1566" i="1"/>
  <c r="C1567" i="1"/>
  <c r="C1568" i="1"/>
  <c r="H1097" i="1"/>
  <c r="E421" i="1"/>
  <c r="E422" i="1"/>
  <c r="E423" i="1"/>
  <c r="E424" i="1"/>
  <c r="E425" i="1"/>
  <c r="E426" i="1"/>
  <c r="E427" i="1"/>
  <c r="E429" i="1"/>
  <c r="E431" i="1"/>
  <c r="E435" i="1"/>
  <c r="E436" i="1"/>
  <c r="E438" i="1"/>
  <c r="E439" i="1"/>
  <c r="E441" i="1"/>
  <c r="E444" i="1"/>
  <c r="E445" i="1"/>
  <c r="E446" i="1"/>
  <c r="E447" i="1"/>
  <c r="E458" i="1"/>
  <c r="E459" i="1"/>
  <c r="E460" i="1"/>
  <c r="H897" i="1"/>
  <c r="H898" i="1"/>
  <c r="H899" i="1"/>
  <c r="H900" i="1"/>
  <c r="H901" i="1"/>
  <c r="H902" i="1"/>
  <c r="H903" i="1"/>
  <c r="H905" i="1"/>
  <c r="H907" i="1"/>
  <c r="H908" i="1"/>
  <c r="H911" i="1"/>
  <c r="H912" i="1"/>
  <c r="H914" i="1"/>
  <c r="H915" i="1"/>
  <c r="H920" i="1"/>
  <c r="H934" i="1"/>
  <c r="H935" i="1"/>
  <c r="H936" i="1"/>
  <c r="H1221" i="1"/>
  <c r="H1222" i="1"/>
  <c r="H1223" i="1"/>
  <c r="H1235" i="1"/>
  <c r="H1239" i="1"/>
  <c r="H1139" i="1"/>
  <c r="H1149" i="1"/>
  <c r="H1156" i="1"/>
  <c r="H1161" i="1"/>
  <c r="E1139" i="1"/>
  <c r="E1149" i="1"/>
  <c r="E1156" i="1"/>
  <c r="E1161" i="1"/>
  <c r="C1139" i="1"/>
  <c r="C1149" i="1"/>
  <c r="C1156" i="1"/>
  <c r="C1161" i="1"/>
  <c r="H1454" i="1"/>
  <c r="H1471" i="1"/>
  <c r="H1722" i="1"/>
  <c r="E17" i="2"/>
  <c r="F17" i="2"/>
  <c r="Z17" i="2"/>
  <c r="Z9" i="2"/>
  <c r="Z11" i="2"/>
  <c r="Z12" i="2"/>
  <c r="Z14" i="2"/>
  <c r="Z15" i="2"/>
  <c r="Z18" i="2"/>
  <c r="Z20" i="2"/>
  <c r="Z21" i="2"/>
  <c r="Z22" i="2"/>
  <c r="Z23" i="2"/>
  <c r="Z24" i="2"/>
  <c r="Z25" i="2"/>
  <c r="Z26" i="2"/>
  <c r="Z30" i="2"/>
  <c r="Z36" i="2"/>
  <c r="Z37" i="2"/>
  <c r="Z41" i="2"/>
  <c r="Z42" i="2"/>
  <c r="F9" i="2"/>
  <c r="F11" i="2"/>
  <c r="F12" i="2"/>
  <c r="F13" i="2"/>
  <c r="F14" i="2"/>
  <c r="F15" i="2"/>
  <c r="F16" i="2"/>
  <c r="F18" i="2"/>
  <c r="F20" i="2"/>
  <c r="F21" i="2"/>
  <c r="F22" i="2"/>
  <c r="F23" i="2"/>
  <c r="F24" i="2"/>
  <c r="F25" i="2"/>
  <c r="F26" i="2"/>
  <c r="F27" i="2"/>
  <c r="F31" i="2"/>
  <c r="F36" i="2"/>
  <c r="F37" i="2"/>
  <c r="F40" i="2"/>
  <c r="F41" i="2"/>
  <c r="AG17" i="2"/>
  <c r="AG9" i="2"/>
  <c r="AG11" i="2"/>
  <c r="AG12" i="2"/>
  <c r="AG14" i="2"/>
  <c r="AG15" i="2"/>
  <c r="AG18" i="2"/>
  <c r="AG20" i="2"/>
  <c r="AG21" i="2"/>
  <c r="AG22" i="2"/>
  <c r="AG23" i="2"/>
  <c r="AG24" i="2"/>
  <c r="AG25" i="2"/>
  <c r="AG26" i="2"/>
  <c r="AG30" i="2"/>
  <c r="AG36" i="2"/>
  <c r="AG37" i="2"/>
  <c r="AG41" i="2"/>
  <c r="AG42" i="2"/>
  <c r="AH17" i="2"/>
  <c r="AH9" i="2"/>
  <c r="AH11" i="2"/>
  <c r="AH12" i="2"/>
  <c r="AH13" i="2"/>
  <c r="AH14" i="2"/>
  <c r="AH15" i="2"/>
  <c r="AH16" i="2"/>
  <c r="AH18" i="2"/>
  <c r="AH20" i="2"/>
  <c r="AH21" i="2"/>
  <c r="AH22" i="2"/>
  <c r="AH23" i="2"/>
  <c r="AH24" i="2"/>
  <c r="AH25" i="2"/>
  <c r="AH26" i="2"/>
  <c r="AH27" i="2"/>
  <c r="AH28" i="2"/>
  <c r="AH31" i="2"/>
  <c r="AH36" i="2"/>
  <c r="AH37" i="2"/>
  <c r="AH40" i="2"/>
  <c r="AH41" i="2"/>
  <c r="AJ17" i="2"/>
  <c r="AJ9" i="2"/>
  <c r="AJ10" i="2"/>
  <c r="AJ11" i="2"/>
  <c r="AJ12" i="2"/>
  <c r="AJ13" i="2"/>
  <c r="AJ14" i="2"/>
  <c r="AJ15" i="2"/>
  <c r="AJ16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39" i="2"/>
  <c r="AJ40" i="2"/>
  <c r="AJ41" i="2"/>
  <c r="AJ43" i="2"/>
  <c r="AA17" i="2"/>
  <c r="AA9" i="2"/>
  <c r="AA11" i="2"/>
  <c r="AA12" i="2"/>
  <c r="AA13" i="2"/>
  <c r="AA14" i="2"/>
  <c r="AA15" i="2"/>
  <c r="AA16" i="2"/>
  <c r="AA18" i="2"/>
  <c r="AA20" i="2"/>
  <c r="AA21" i="2"/>
  <c r="AA22" i="2"/>
  <c r="AA23" i="2"/>
  <c r="AA24" i="2"/>
  <c r="AA25" i="2"/>
  <c r="AA26" i="2"/>
  <c r="AA27" i="2"/>
  <c r="AA28" i="2"/>
  <c r="AA31" i="2"/>
  <c r="AA36" i="2"/>
  <c r="AA37" i="2"/>
  <c r="AA40" i="2"/>
  <c r="AA41" i="2"/>
  <c r="AC9" i="2"/>
  <c r="AC12" i="2"/>
  <c r="AC13" i="2"/>
  <c r="AC14" i="2"/>
  <c r="AC15" i="2"/>
  <c r="AC16" i="2"/>
  <c r="AC18" i="2"/>
  <c r="AC20" i="2"/>
  <c r="AC21" i="2"/>
  <c r="AC22" i="2"/>
  <c r="AC23" i="2"/>
  <c r="AC24" i="2"/>
  <c r="AC25" i="2"/>
  <c r="AC26" i="2"/>
  <c r="AC28" i="2"/>
  <c r="AC29" i="2"/>
  <c r="AC30" i="2"/>
  <c r="AC34" i="2"/>
  <c r="AC35" i="2"/>
  <c r="AC41" i="2"/>
  <c r="E11" i="2"/>
  <c r="E12" i="2"/>
  <c r="E14" i="2"/>
  <c r="E15" i="2"/>
  <c r="E18" i="2"/>
  <c r="E20" i="2"/>
  <c r="E22" i="2"/>
  <c r="E23" i="2"/>
  <c r="E24" i="2"/>
  <c r="E25" i="2"/>
  <c r="E26" i="2"/>
  <c r="E41" i="2"/>
  <c r="E42" i="2"/>
  <c r="G33" i="2"/>
  <c r="I9" i="2"/>
  <c r="D11" i="2"/>
  <c r="D23" i="2"/>
  <c r="D25" i="2"/>
  <c r="D41" i="2"/>
  <c r="H9" i="2"/>
  <c r="H12" i="2"/>
  <c r="H13" i="2"/>
  <c r="H14" i="2"/>
  <c r="H15" i="2"/>
  <c r="H16" i="2"/>
  <c r="H18" i="2"/>
  <c r="H20" i="2"/>
  <c r="H22" i="2"/>
  <c r="H23" i="2"/>
  <c r="H24" i="2"/>
  <c r="H25" i="2"/>
  <c r="H26" i="2"/>
  <c r="H29" i="2"/>
  <c r="H41" i="2"/>
  <c r="H418" i="1"/>
  <c r="D1" i="2"/>
  <c r="L1648" i="1"/>
  <c r="H1801" i="1"/>
  <c r="L1650" i="1"/>
  <c r="H1" i="4"/>
  <c r="H8" i="4"/>
  <c r="B65" i="8"/>
  <c r="C1464" i="1"/>
  <c r="AF11" i="2"/>
  <c r="AF18" i="2"/>
  <c r="AF21" i="2"/>
  <c r="AF25" i="2"/>
  <c r="AF33" i="2"/>
  <c r="AF36" i="2"/>
  <c r="AF37" i="2"/>
  <c r="AF41" i="2"/>
  <c r="Y11" i="2"/>
  <c r="Y18" i="2"/>
  <c r="Y21" i="2"/>
  <c r="Y25" i="2"/>
  <c r="Y36" i="2"/>
  <c r="Y37" i="2"/>
  <c r="Y41" i="2"/>
  <c r="C1454" i="1"/>
  <c r="C1455" i="1"/>
  <c r="C1456" i="1"/>
  <c r="C1457" i="1"/>
  <c r="C1458" i="1"/>
  <c r="C1460" i="1"/>
  <c r="C1461" i="1"/>
  <c r="C1465" i="1"/>
  <c r="C1466" i="1"/>
  <c r="C1468" i="1"/>
  <c r="C1469" i="1"/>
  <c r="C1471" i="1"/>
  <c r="C1473" i="1"/>
  <c r="C1474" i="1"/>
  <c r="C1476" i="1"/>
  <c r="C1477" i="1"/>
  <c r="E1454" i="1"/>
  <c r="E1461" i="1"/>
  <c r="E1468" i="1"/>
  <c r="E1471" i="1"/>
  <c r="E1473" i="1"/>
  <c r="E1474" i="1"/>
  <c r="E1476" i="1"/>
  <c r="A653" i="1"/>
  <c r="A652" i="1"/>
  <c r="A651" i="1"/>
  <c r="A648" i="1"/>
  <c r="A1600" i="1"/>
  <c r="A1520" i="1"/>
  <c r="A1443" i="1"/>
  <c r="A1368" i="1"/>
  <c r="A1291" i="1"/>
  <c r="A1209" i="1"/>
  <c r="A1129" i="1"/>
  <c r="A1048" i="1"/>
  <c r="A968" i="1"/>
  <c r="A888" i="1"/>
  <c r="A808" i="1"/>
  <c r="A732" i="1"/>
  <c r="A576" i="1"/>
  <c r="C1610" i="1"/>
  <c r="H352" i="1"/>
  <c r="E352" i="1"/>
  <c r="C352" i="1"/>
  <c r="A1598" i="1"/>
  <c r="A1518" i="1"/>
  <c r="A1441" i="1"/>
  <c r="A1366" i="1"/>
  <c r="A1289" i="1"/>
  <c r="A1207" i="1"/>
  <c r="A1127" i="1"/>
  <c r="A1046" i="1"/>
  <c r="A966" i="1"/>
  <c r="A886" i="1"/>
  <c r="A806" i="1"/>
  <c r="A730" i="1"/>
  <c r="A574" i="1"/>
  <c r="A1599" i="1"/>
  <c r="A1519" i="1"/>
  <c r="A1442" i="1"/>
  <c r="A1367" i="1"/>
  <c r="A1290" i="1"/>
  <c r="A1208" i="1"/>
  <c r="A1128" i="1"/>
  <c r="A1047" i="1"/>
  <c r="A967" i="1"/>
  <c r="A887" i="1"/>
  <c r="A807" i="1"/>
  <c r="A731" i="1"/>
  <c r="A575" i="1"/>
  <c r="A1469" i="1"/>
  <c r="A1394" i="1"/>
  <c r="A1317" i="1"/>
  <c r="A1238" i="1"/>
  <c r="A1155" i="1"/>
  <c r="A1075" i="1"/>
  <c r="A994" i="1"/>
  <c r="A914" i="1"/>
  <c r="A834" i="1"/>
  <c r="A758" i="1"/>
  <c r="A679" i="1"/>
  <c r="A602" i="1"/>
  <c r="A524" i="1"/>
  <c r="F47" i="8"/>
  <c r="F4" i="8"/>
  <c r="I1004" i="1"/>
  <c r="I1085" i="1"/>
  <c r="X1576" i="1"/>
  <c r="X1564" i="1"/>
  <c r="X1565" i="1"/>
  <c r="X1566" i="1"/>
  <c r="X1567" i="1"/>
  <c r="X1568" i="1"/>
  <c r="X1569" i="1"/>
  <c r="X1570" i="1"/>
  <c r="X1571" i="1"/>
  <c r="X1574" i="1"/>
  <c r="X1575" i="1"/>
  <c r="X1563" i="1"/>
  <c r="F826" i="1"/>
  <c r="F828" i="1"/>
  <c r="F833" i="1"/>
  <c r="F836" i="1"/>
  <c r="F837" i="1"/>
  <c r="F838" i="1"/>
  <c r="F839" i="1"/>
  <c r="F842" i="1"/>
  <c r="F843" i="1"/>
  <c r="F844" i="1"/>
  <c r="F845" i="1"/>
  <c r="F846" i="1"/>
  <c r="F847" i="1"/>
  <c r="F848" i="1"/>
  <c r="F854" i="1"/>
  <c r="F855" i="1"/>
  <c r="I826" i="1"/>
  <c r="I828" i="1"/>
  <c r="I833" i="1"/>
  <c r="I836" i="1"/>
  <c r="I837" i="1"/>
  <c r="I838" i="1"/>
  <c r="I844" i="1"/>
  <c r="I845" i="1"/>
  <c r="I846" i="1"/>
  <c r="I847" i="1"/>
  <c r="I848" i="1"/>
  <c r="I855" i="1"/>
  <c r="I1095" i="1"/>
  <c r="I1096" i="1"/>
  <c r="I1067" i="1"/>
  <c r="I1069" i="1"/>
  <c r="I1074" i="1"/>
  <c r="I1077" i="1"/>
  <c r="I1078" i="1"/>
  <c r="I1079" i="1"/>
  <c r="I1086" i="1"/>
  <c r="I1087" i="1"/>
  <c r="I1088" i="1"/>
  <c r="I1089" i="1"/>
  <c r="F1096" i="1"/>
  <c r="F1095" i="1"/>
  <c r="F1067" i="1"/>
  <c r="F1069" i="1"/>
  <c r="F1074" i="1"/>
  <c r="F1077" i="1"/>
  <c r="F1078" i="1"/>
  <c r="F1079" i="1"/>
  <c r="F1080" i="1"/>
  <c r="F1083" i="1"/>
  <c r="F1084" i="1"/>
  <c r="F1085" i="1"/>
  <c r="F1086" i="1"/>
  <c r="F1087" i="1"/>
  <c r="F1088" i="1"/>
  <c r="F1089" i="1"/>
  <c r="A883" i="1"/>
  <c r="I854" i="1"/>
  <c r="AI27" i="2"/>
  <c r="F47" i="6"/>
  <c r="F4" i="6"/>
  <c r="H1" i="5"/>
  <c r="J1" i="3"/>
  <c r="A1595" i="1"/>
  <c r="A1515" i="1"/>
  <c r="A1438" i="1"/>
  <c r="A1363" i="1"/>
  <c r="A1286" i="1"/>
  <c r="A1204" i="1"/>
  <c r="A1043" i="1"/>
  <c r="A963" i="1"/>
  <c r="A803" i="1"/>
  <c r="A727" i="1"/>
  <c r="A571" i="1"/>
  <c r="C50" i="2"/>
  <c r="P1833" i="1"/>
  <c r="P1829" i="1"/>
  <c r="R1774" i="1"/>
  <c r="I1491" i="1"/>
  <c r="F1491" i="1"/>
  <c r="I1490" i="1"/>
  <c r="F1490" i="1"/>
  <c r="I1489" i="1"/>
  <c r="F1489" i="1"/>
  <c r="I1483" i="1"/>
  <c r="F1483" i="1"/>
  <c r="I1482" i="1"/>
  <c r="F1482" i="1"/>
  <c r="I1481" i="1"/>
  <c r="F1481" i="1"/>
  <c r="I1480" i="1"/>
  <c r="F1480" i="1"/>
  <c r="I1479" i="1"/>
  <c r="F1479" i="1"/>
  <c r="I1478" i="1"/>
  <c r="F1478" i="1"/>
  <c r="I1475" i="1"/>
  <c r="F1475" i="1"/>
  <c r="I1472" i="1"/>
  <c r="F1472" i="1"/>
  <c r="I1470" i="1"/>
  <c r="F1470" i="1"/>
  <c r="I1463" i="1"/>
  <c r="F1463" i="1"/>
  <c r="I1462" i="1"/>
  <c r="F1462" i="1"/>
  <c r="I1453" i="1"/>
  <c r="F1453" i="1"/>
  <c r="R1474" i="1"/>
  <c r="Y1468" i="1" s="1"/>
  <c r="R1470" i="1"/>
  <c r="Y1467" i="1" s="1"/>
  <c r="R1469" i="1"/>
  <c r="Y1466" i="1" s="1"/>
  <c r="R1464" i="1"/>
  <c r="Y1465" i="1" s="1"/>
  <c r="R1453" i="1"/>
  <c r="I1416" i="1"/>
  <c r="F1416" i="1"/>
  <c r="I1415" i="1"/>
  <c r="F1415" i="1"/>
  <c r="I1414" i="1"/>
  <c r="F1414" i="1"/>
  <c r="I1407" i="1"/>
  <c r="F1407" i="1"/>
  <c r="F1403" i="1"/>
  <c r="F1402" i="1"/>
  <c r="F1401" i="1"/>
  <c r="I1400" i="1"/>
  <c r="F1400" i="1"/>
  <c r="F1399" i="1"/>
  <c r="I1398" i="1"/>
  <c r="F1398" i="1"/>
  <c r="I1397" i="1"/>
  <c r="F1397" i="1"/>
  <c r="I1396" i="1"/>
  <c r="F1396" i="1"/>
  <c r="I1395" i="1"/>
  <c r="F1395" i="1"/>
  <c r="I1394" i="1"/>
  <c r="F1394" i="1"/>
  <c r="I1393" i="1"/>
  <c r="F1393" i="1"/>
  <c r="I1392" i="1"/>
  <c r="F1392" i="1"/>
  <c r="I1391" i="1"/>
  <c r="F1391" i="1"/>
  <c r="I1390" i="1"/>
  <c r="F1390" i="1"/>
  <c r="I1389" i="1"/>
  <c r="F1389" i="1"/>
  <c r="I1388" i="1"/>
  <c r="F1388" i="1"/>
  <c r="I1387" i="1"/>
  <c r="F1387" i="1"/>
  <c r="I1386" i="1"/>
  <c r="F1386" i="1"/>
  <c r="I1385" i="1"/>
  <c r="F1385" i="1"/>
  <c r="I1383" i="1"/>
  <c r="F1383" i="1"/>
  <c r="I1382" i="1"/>
  <c r="F1382" i="1"/>
  <c r="I1381" i="1"/>
  <c r="F1381" i="1"/>
  <c r="I1380" i="1"/>
  <c r="F1380" i="1"/>
  <c r="I1379" i="1"/>
  <c r="F1379" i="1"/>
  <c r="I1378" i="1"/>
  <c r="F1378" i="1"/>
  <c r="I1377" i="1"/>
  <c r="F1377" i="1"/>
  <c r="I1339" i="1"/>
  <c r="F1339" i="1"/>
  <c r="I1338" i="1"/>
  <c r="F1338" i="1"/>
  <c r="I1337" i="1"/>
  <c r="F1337" i="1"/>
  <c r="I1331" i="1"/>
  <c r="F1331" i="1"/>
  <c r="I1329" i="1"/>
  <c r="F1329" i="1"/>
  <c r="I1328" i="1"/>
  <c r="F1328" i="1"/>
  <c r="I1327" i="1"/>
  <c r="F1327" i="1"/>
  <c r="F1326" i="1"/>
  <c r="F1325" i="1"/>
  <c r="F1324" i="1"/>
  <c r="I1323" i="1"/>
  <c r="F1323" i="1"/>
  <c r="F1322" i="1"/>
  <c r="I1321" i="1"/>
  <c r="F1321" i="1"/>
  <c r="I1320" i="1"/>
  <c r="F1320" i="1"/>
  <c r="I1319" i="1"/>
  <c r="F1319" i="1"/>
  <c r="I1317" i="1"/>
  <c r="F1317" i="1"/>
  <c r="I1316" i="1"/>
  <c r="F1316" i="1"/>
  <c r="I1315" i="1"/>
  <c r="F1315" i="1"/>
  <c r="I1314" i="1"/>
  <c r="F1314" i="1"/>
  <c r="I1313" i="1"/>
  <c r="F1313" i="1"/>
  <c r="I1312" i="1"/>
  <c r="F1312" i="1"/>
  <c r="I1311" i="1"/>
  <c r="F1311" i="1"/>
  <c r="I1310" i="1"/>
  <c r="F1310" i="1"/>
  <c r="I1309" i="1"/>
  <c r="F1309" i="1"/>
  <c r="I1308" i="1"/>
  <c r="F1308" i="1"/>
  <c r="I1306" i="1"/>
  <c r="F1306" i="1"/>
  <c r="I1305" i="1"/>
  <c r="F1305" i="1"/>
  <c r="I1304" i="1"/>
  <c r="F1304" i="1"/>
  <c r="I1303" i="1"/>
  <c r="F1303" i="1"/>
  <c r="I1259" i="1"/>
  <c r="F1259" i="1"/>
  <c r="I1258" i="1"/>
  <c r="F1258" i="1"/>
  <c r="I1252" i="1"/>
  <c r="F1252" i="1"/>
  <c r="I1251" i="1"/>
  <c r="F1251" i="1"/>
  <c r="I1250" i="1"/>
  <c r="F1250" i="1"/>
  <c r="I1249" i="1"/>
  <c r="F1249" i="1"/>
  <c r="I1248" i="1"/>
  <c r="F1248" i="1"/>
  <c r="F1247" i="1"/>
  <c r="F1246" i="1"/>
  <c r="F1243" i="1"/>
  <c r="I1242" i="1"/>
  <c r="F1242" i="1"/>
  <c r="I1241" i="1"/>
  <c r="F1241" i="1"/>
  <c r="I1240" i="1"/>
  <c r="F1240" i="1"/>
  <c r="I1237" i="1"/>
  <c r="F1237" i="1"/>
  <c r="I1232" i="1"/>
  <c r="F1232" i="1"/>
  <c r="I1230" i="1"/>
  <c r="F1230" i="1"/>
  <c r="I1177" i="1"/>
  <c r="F1177" i="1"/>
  <c r="I1176" i="1"/>
  <c r="F1176" i="1"/>
  <c r="I1175" i="1"/>
  <c r="F1175" i="1"/>
  <c r="I1169" i="1"/>
  <c r="F1169" i="1"/>
  <c r="I1168" i="1"/>
  <c r="F1168" i="1"/>
  <c r="I1167" i="1"/>
  <c r="F1167" i="1"/>
  <c r="I1166" i="1"/>
  <c r="F1166" i="1"/>
  <c r="I1165" i="1"/>
  <c r="F1165" i="1"/>
  <c r="F1164" i="1"/>
  <c r="F1163" i="1"/>
  <c r="F1162" i="1"/>
  <c r="F1160" i="1"/>
  <c r="I1159" i="1"/>
  <c r="F1159" i="1"/>
  <c r="I1158" i="1"/>
  <c r="F1158" i="1"/>
  <c r="I1157" i="1"/>
  <c r="F1157" i="1"/>
  <c r="I1155" i="1"/>
  <c r="F1155" i="1"/>
  <c r="I1154" i="1"/>
  <c r="F1154" i="1"/>
  <c r="I1153" i="1"/>
  <c r="F1153" i="1"/>
  <c r="I1152" i="1"/>
  <c r="F1152" i="1"/>
  <c r="I1151" i="1"/>
  <c r="F1151" i="1"/>
  <c r="I1150" i="1"/>
  <c r="F1150" i="1"/>
  <c r="I1148" i="1"/>
  <c r="F1148" i="1"/>
  <c r="I1147" i="1"/>
  <c r="F1147" i="1"/>
  <c r="I1146" i="1"/>
  <c r="F1146" i="1"/>
  <c r="I1145" i="1"/>
  <c r="F1145" i="1"/>
  <c r="I1144" i="1"/>
  <c r="F1144" i="1"/>
  <c r="I1143" i="1"/>
  <c r="F1143" i="1"/>
  <c r="I1142" i="1"/>
  <c r="F1142" i="1"/>
  <c r="I1141" i="1"/>
  <c r="F1141" i="1"/>
  <c r="I1140" i="1"/>
  <c r="F1140" i="1"/>
  <c r="I1138" i="1"/>
  <c r="F1138" i="1"/>
  <c r="I1015" i="1"/>
  <c r="F1015" i="1"/>
  <c r="I1014" i="1"/>
  <c r="F1014" i="1"/>
  <c r="I1008" i="1"/>
  <c r="F1008" i="1"/>
  <c r="I1007" i="1"/>
  <c r="F1007" i="1"/>
  <c r="I1006" i="1"/>
  <c r="F1006" i="1"/>
  <c r="I1005" i="1"/>
  <c r="F1005" i="1"/>
  <c r="F1004" i="1"/>
  <c r="F1002" i="1"/>
  <c r="F999" i="1"/>
  <c r="I998" i="1"/>
  <c r="F998" i="1"/>
  <c r="I997" i="1"/>
  <c r="F997" i="1"/>
  <c r="I996" i="1"/>
  <c r="F996" i="1"/>
  <c r="I993" i="1"/>
  <c r="F993" i="1"/>
  <c r="I991" i="1"/>
  <c r="F991" i="1"/>
  <c r="I990" i="1"/>
  <c r="F990" i="1"/>
  <c r="I989" i="1"/>
  <c r="F989" i="1"/>
  <c r="I988" i="1"/>
  <c r="F988" i="1"/>
  <c r="I987" i="1"/>
  <c r="F987" i="1"/>
  <c r="I986" i="1"/>
  <c r="F986" i="1"/>
  <c r="I985" i="1"/>
  <c r="F985" i="1"/>
  <c r="I983" i="1"/>
  <c r="F983" i="1"/>
  <c r="I928" i="1"/>
  <c r="F928" i="1"/>
  <c r="I927" i="1"/>
  <c r="F927" i="1"/>
  <c r="I926" i="1"/>
  <c r="F926" i="1"/>
  <c r="I925" i="1"/>
  <c r="F925" i="1"/>
  <c r="I924" i="1"/>
  <c r="F924" i="1"/>
  <c r="F923" i="1"/>
  <c r="F922" i="1"/>
  <c r="F919" i="1"/>
  <c r="I918" i="1"/>
  <c r="F918" i="1"/>
  <c r="I917" i="1"/>
  <c r="F917" i="1"/>
  <c r="I916" i="1"/>
  <c r="F916" i="1"/>
  <c r="I913" i="1"/>
  <c r="F913" i="1"/>
  <c r="I910" i="1"/>
  <c r="F910" i="1"/>
  <c r="I909" i="1"/>
  <c r="F909" i="1"/>
  <c r="I906" i="1"/>
  <c r="F906" i="1"/>
  <c r="I778" i="1"/>
  <c r="F778" i="1"/>
  <c r="I772" i="1"/>
  <c r="F772" i="1"/>
  <c r="I771" i="1"/>
  <c r="F771" i="1"/>
  <c r="I770" i="1"/>
  <c r="F770" i="1"/>
  <c r="I769" i="1"/>
  <c r="F769" i="1"/>
  <c r="I768" i="1"/>
  <c r="F768" i="1"/>
  <c r="F767" i="1"/>
  <c r="F766" i="1"/>
  <c r="F763" i="1"/>
  <c r="I762" i="1"/>
  <c r="F762" i="1"/>
  <c r="I761" i="1"/>
  <c r="F761" i="1"/>
  <c r="I760" i="1"/>
  <c r="F760" i="1"/>
  <c r="I757" i="1"/>
  <c r="F757" i="1"/>
  <c r="I754" i="1"/>
  <c r="F754" i="1"/>
  <c r="I753" i="1"/>
  <c r="F753" i="1"/>
  <c r="I752" i="1"/>
  <c r="F752" i="1"/>
  <c r="I750" i="1"/>
  <c r="F750" i="1"/>
  <c r="F701" i="1"/>
  <c r="I700" i="1"/>
  <c r="F700" i="1"/>
  <c r="F699" i="1"/>
  <c r="I693" i="1"/>
  <c r="F693" i="1"/>
  <c r="I692" i="1"/>
  <c r="F692" i="1"/>
  <c r="I691" i="1"/>
  <c r="F691" i="1"/>
  <c r="I690" i="1"/>
  <c r="F690" i="1"/>
  <c r="I689" i="1"/>
  <c r="F689" i="1"/>
  <c r="F688" i="1"/>
  <c r="F687" i="1"/>
  <c r="F684" i="1"/>
  <c r="I683" i="1"/>
  <c r="F683" i="1"/>
  <c r="I682" i="1"/>
  <c r="F682" i="1"/>
  <c r="I679" i="1"/>
  <c r="F679" i="1"/>
  <c r="I678" i="1"/>
  <c r="F678" i="1"/>
  <c r="I676" i="1"/>
  <c r="F676" i="1"/>
  <c r="I675" i="1"/>
  <c r="F675" i="1"/>
  <c r="I674" i="1"/>
  <c r="F674" i="1"/>
  <c r="I673" i="1"/>
  <c r="F673" i="1"/>
  <c r="I672" i="1"/>
  <c r="F672" i="1"/>
  <c r="I671" i="1"/>
  <c r="F671" i="1"/>
  <c r="I670" i="1"/>
  <c r="F670" i="1"/>
  <c r="I668" i="1"/>
  <c r="F668" i="1"/>
  <c r="I667" i="1"/>
  <c r="F667" i="1"/>
  <c r="I666" i="1"/>
  <c r="F666" i="1"/>
  <c r="I665" i="1"/>
  <c r="F665" i="1"/>
  <c r="I616" i="1"/>
  <c r="F616" i="1"/>
  <c r="I615" i="1"/>
  <c r="F615" i="1"/>
  <c r="I614" i="1"/>
  <c r="F614" i="1"/>
  <c r="I613" i="1"/>
  <c r="F613" i="1"/>
  <c r="I612" i="1"/>
  <c r="F612" i="1"/>
  <c r="F611" i="1"/>
  <c r="F607" i="1"/>
  <c r="I606" i="1"/>
  <c r="F606" i="1"/>
  <c r="I605" i="1"/>
  <c r="F605" i="1"/>
  <c r="I604" i="1"/>
  <c r="F604" i="1"/>
  <c r="I601" i="1"/>
  <c r="F601" i="1"/>
  <c r="I596" i="1"/>
  <c r="F596" i="1"/>
  <c r="I594" i="1"/>
  <c r="F594" i="1"/>
  <c r="I538" i="1"/>
  <c r="F538" i="1"/>
  <c r="I537" i="1"/>
  <c r="F537" i="1"/>
  <c r="I536" i="1"/>
  <c r="F536" i="1"/>
  <c r="I535" i="1"/>
  <c r="F535" i="1"/>
  <c r="I534" i="1"/>
  <c r="F534" i="1"/>
  <c r="F533" i="1"/>
  <c r="F532" i="1"/>
  <c r="F529" i="1"/>
  <c r="I528" i="1"/>
  <c r="F528" i="1"/>
  <c r="I527" i="1"/>
  <c r="F527" i="1"/>
  <c r="I526" i="1"/>
  <c r="F526" i="1"/>
  <c r="I523" i="1"/>
  <c r="F523" i="1"/>
  <c r="I519" i="1"/>
  <c r="F519" i="1"/>
  <c r="I518" i="1"/>
  <c r="F518" i="1"/>
  <c r="I516" i="1"/>
  <c r="F516" i="1"/>
  <c r="I452" i="1"/>
  <c r="F452" i="1"/>
  <c r="I451" i="1"/>
  <c r="F451" i="1"/>
  <c r="I450" i="1"/>
  <c r="F450" i="1"/>
  <c r="I449" i="1"/>
  <c r="F449" i="1"/>
  <c r="I448" i="1"/>
  <c r="F448" i="1"/>
  <c r="F443" i="1"/>
  <c r="I442" i="1"/>
  <c r="F442" i="1"/>
  <c r="I440" i="1"/>
  <c r="F440" i="1"/>
  <c r="I437" i="1"/>
  <c r="F437" i="1"/>
  <c r="I434" i="1"/>
  <c r="F434" i="1"/>
  <c r="I433" i="1"/>
  <c r="F433" i="1"/>
  <c r="I432" i="1"/>
  <c r="F432" i="1"/>
  <c r="I430" i="1"/>
  <c r="F430" i="1"/>
  <c r="Y371" i="1"/>
  <c r="Y370" i="1"/>
  <c r="Y368" i="1"/>
  <c r="Y367" i="1"/>
  <c r="Y365" i="1"/>
  <c r="Y364" i="1"/>
  <c r="Y359" i="1"/>
  <c r="Y358" i="1"/>
  <c r="Y356" i="1"/>
  <c r="Y355" i="1"/>
  <c r="Y353" i="1"/>
  <c r="Y352" i="1"/>
  <c r="Y286" i="1"/>
  <c r="Y285" i="1"/>
  <c r="Y283" i="1"/>
  <c r="Y282" i="1"/>
  <c r="Y280" i="1"/>
  <c r="Y279" i="1"/>
  <c r="Y274" i="1"/>
  <c r="Y273" i="1"/>
  <c r="Y271" i="1"/>
  <c r="Y270" i="1"/>
  <c r="Y268" i="1"/>
  <c r="Y267" i="1"/>
  <c r="Y203" i="1"/>
  <c r="Y202" i="1"/>
  <c r="Y200" i="1"/>
  <c r="Y199" i="1"/>
  <c r="Y197" i="1"/>
  <c r="Y196" i="1"/>
  <c r="Y190" i="1"/>
  <c r="Y189" i="1"/>
  <c r="Y187" i="1"/>
  <c r="Y186" i="1"/>
  <c r="Y184" i="1"/>
  <c r="Y183" i="1"/>
  <c r="X118" i="1"/>
  <c r="X117" i="1"/>
  <c r="X115" i="1"/>
  <c r="X114" i="1"/>
  <c r="X112" i="1"/>
  <c r="X111" i="1"/>
  <c r="X103" i="1"/>
  <c r="X102" i="1"/>
  <c r="X100" i="1"/>
  <c r="X99" i="1"/>
  <c r="X97" i="1"/>
  <c r="X96" i="1"/>
  <c r="Y31" i="1"/>
  <c r="Y30" i="1"/>
  <c r="Y29" i="1"/>
  <c r="Y26" i="1"/>
  <c r="Y25" i="1"/>
  <c r="Y23" i="1"/>
  <c r="Y22" i="1"/>
  <c r="Y18" i="1"/>
  <c r="AE18" i="1"/>
  <c r="AD18" i="1"/>
  <c r="AC18" i="1"/>
  <c r="Y17" i="1"/>
  <c r="AE17" i="1"/>
  <c r="AD17" i="1"/>
  <c r="AC17" i="1"/>
  <c r="Y16" i="1"/>
  <c r="AF16" i="1"/>
  <c r="AE16" i="1"/>
  <c r="AD16" i="1"/>
  <c r="AC16" i="1"/>
  <c r="Y15" i="1"/>
  <c r="AE15" i="1"/>
  <c r="AD15" i="1"/>
  <c r="AC15" i="1"/>
  <c r="Y14" i="1"/>
  <c r="AE14" i="1"/>
  <c r="AD14" i="1"/>
  <c r="AC14" i="1"/>
  <c r="Y13" i="1"/>
  <c r="Y12" i="1"/>
  <c r="Y11" i="1"/>
  <c r="Y10" i="1"/>
  <c r="Y9" i="1"/>
  <c r="F1260" i="1"/>
  <c r="I1260" i="1"/>
  <c r="F1318" i="1"/>
  <c r="F1238" i="1"/>
  <c r="I1238" i="1"/>
  <c r="F1236" i="1"/>
  <c r="I1236" i="1"/>
  <c r="I1234" i="1"/>
  <c r="F1229" i="1"/>
  <c r="I1229" i="1"/>
  <c r="I1227" i="1"/>
  <c r="F1227" i="1"/>
  <c r="F1226" i="1"/>
  <c r="I1226" i="1"/>
  <c r="F1224" i="1"/>
  <c r="I1224" i="1"/>
  <c r="I1228" i="1"/>
  <c r="I1231" i="1"/>
  <c r="I1244" i="1"/>
  <c r="F1233" i="1"/>
  <c r="F1225" i="1"/>
  <c r="I1233" i="1"/>
  <c r="I1225" i="1"/>
  <c r="F1228" i="1"/>
  <c r="F1231" i="1"/>
  <c r="F1234" i="1"/>
  <c r="F1244" i="1"/>
  <c r="I1318" i="1"/>
  <c r="R439" i="1" l="1"/>
  <c r="H1719" i="1"/>
  <c r="S1790" i="1" s="1"/>
  <c r="F1307" i="1"/>
  <c r="Z363" i="1"/>
  <c r="H1797" i="1"/>
  <c r="H5" i="5" s="1"/>
  <c r="R469" i="1"/>
  <c r="Z195" i="1"/>
  <c r="R497" i="1"/>
  <c r="H337" i="1"/>
  <c r="H582" i="1"/>
  <c r="H254" i="1"/>
  <c r="H974" i="1"/>
  <c r="AB266" i="1"/>
  <c r="H814" i="1"/>
  <c r="Q1" i="1"/>
  <c r="H1218" i="1"/>
  <c r="R449" i="1"/>
  <c r="R483" i="1"/>
  <c r="R1773" i="1"/>
  <c r="H87" i="1"/>
  <c r="E7" i="6"/>
  <c r="E7" i="8"/>
  <c r="E5" i="3"/>
  <c r="Z278" i="1"/>
  <c r="Y110" i="1"/>
  <c r="H504" i="1"/>
  <c r="R454" i="1"/>
  <c r="R493" i="1"/>
  <c r="H659" i="1"/>
  <c r="H1297" i="1"/>
  <c r="H1374" i="1"/>
  <c r="R459" i="1"/>
  <c r="Z21" i="1"/>
  <c r="T1468" i="1"/>
  <c r="S1452" i="1"/>
  <c r="E50" i="6"/>
  <c r="H1055" i="1"/>
  <c r="E50" i="8"/>
  <c r="H172" i="1"/>
  <c r="R444" i="1"/>
  <c r="R433" i="1"/>
  <c r="H1135" i="1"/>
  <c r="S1831" i="1"/>
  <c r="R488" i="1"/>
  <c r="F52" i="2"/>
  <c r="R479" i="1"/>
  <c r="AB351" i="1"/>
  <c r="AB182" i="1"/>
  <c r="AA95" i="1"/>
  <c r="R464" i="1"/>
  <c r="H894" i="1"/>
  <c r="H738" i="1"/>
  <c r="H1449" i="1"/>
  <c r="S1827" i="1"/>
  <c r="R474" i="1"/>
  <c r="AF13" i="1"/>
  <c r="T1463" i="1"/>
  <c r="AA1464" i="1" s="1"/>
  <c r="AB8" i="1"/>
  <c r="R501" i="1"/>
  <c r="C1644" i="1"/>
  <c r="C9" i="3" s="1"/>
  <c r="T1452" i="1"/>
  <c r="H1714" i="1"/>
  <c r="H1130" i="1"/>
  <c r="H499" i="1"/>
  <c r="H1292" i="1"/>
  <c r="H1211" i="1"/>
  <c r="H889" i="1"/>
  <c r="H577" i="1"/>
  <c r="H1602" i="1"/>
  <c r="H1050" i="1"/>
  <c r="E1650" i="1"/>
  <c r="H5" i="3"/>
  <c r="U1463" i="1"/>
  <c r="AB1464" i="1" s="1"/>
  <c r="H654" i="1"/>
  <c r="H1636" i="1"/>
  <c r="H1369" i="1"/>
  <c r="H1650" i="1"/>
  <c r="U1473" i="1"/>
  <c r="H1522" i="1"/>
  <c r="H414" i="1"/>
  <c r="H733" i="1"/>
  <c r="H1793" i="1"/>
  <c r="H81" i="1"/>
  <c r="H1648" i="1"/>
  <c r="J1648" i="1"/>
  <c r="H969" i="1"/>
  <c r="H165" i="1"/>
  <c r="F608" i="1"/>
  <c r="F588" i="1"/>
  <c r="F980" i="1"/>
  <c r="F824" i="1"/>
  <c r="I984" i="1"/>
  <c r="I592" i="1"/>
  <c r="F748" i="1"/>
  <c r="I1384" i="1"/>
  <c r="R435" i="1"/>
  <c r="I980" i="1"/>
  <c r="I1073" i="1"/>
  <c r="H340" i="1"/>
  <c r="AB352" i="1" s="1"/>
  <c r="E1055" i="1"/>
  <c r="E1797" i="1"/>
  <c r="E5" i="5" s="1"/>
  <c r="J1644" i="1"/>
  <c r="H1644" i="1"/>
  <c r="E1644" i="1"/>
  <c r="I1058" i="1"/>
  <c r="I1068" i="1"/>
  <c r="I831" i="1"/>
  <c r="G352" i="1"/>
  <c r="F856" i="1"/>
  <c r="I1065" i="1"/>
  <c r="I599" i="1"/>
  <c r="H98" i="1"/>
  <c r="F595" i="1"/>
  <c r="Z358" i="1"/>
  <c r="AE13" i="1"/>
  <c r="F747" i="1"/>
  <c r="I911" i="1"/>
  <c r="Q474" i="1"/>
  <c r="AA266" i="1"/>
  <c r="F1471" i="1"/>
  <c r="S1829" i="1"/>
  <c r="I427" i="1"/>
  <c r="E175" i="1"/>
  <c r="H185" i="1"/>
  <c r="F459" i="1"/>
  <c r="F438" i="1"/>
  <c r="F424" i="1"/>
  <c r="I994" i="1"/>
  <c r="F780" i="1"/>
  <c r="F746" i="1"/>
  <c r="F1001" i="1"/>
  <c r="C185" i="1"/>
  <c r="F911" i="1"/>
  <c r="F899" i="1"/>
  <c r="F521" i="1"/>
  <c r="H177" i="1"/>
  <c r="F1070" i="1"/>
  <c r="F599" i="1"/>
  <c r="I517" i="1"/>
  <c r="E92" i="1"/>
  <c r="F834" i="1"/>
  <c r="F822" i="1"/>
  <c r="I623" i="1"/>
  <c r="I593" i="1"/>
  <c r="I856" i="1"/>
  <c r="I823" i="1"/>
  <c r="I819" i="1"/>
  <c r="I1072" i="1"/>
  <c r="I1061" i="1"/>
  <c r="F1302" i="1"/>
  <c r="I1307" i="1"/>
  <c r="I428" i="1"/>
  <c r="I701" i="1"/>
  <c r="I1461" i="1"/>
  <c r="F1476" i="1"/>
  <c r="F1461" i="1"/>
  <c r="E104" i="1"/>
  <c r="I441" i="1"/>
  <c r="I426" i="1"/>
  <c r="I1235" i="1"/>
  <c r="I544" i="1"/>
  <c r="I779" i="1"/>
  <c r="I744" i="1"/>
  <c r="E102" i="1"/>
  <c r="F427" i="1"/>
  <c r="F745" i="1"/>
  <c r="F935" i="1"/>
  <c r="F908" i="1"/>
  <c r="F520" i="1"/>
  <c r="F508" i="1"/>
  <c r="C354" i="1"/>
  <c r="F1062" i="1"/>
  <c r="F622" i="1"/>
  <c r="F598" i="1"/>
  <c r="F591" i="1"/>
  <c r="I515" i="1"/>
  <c r="I1405" i="1"/>
  <c r="F841" i="1"/>
  <c r="F827" i="1"/>
  <c r="F821" i="1"/>
  <c r="I591" i="1"/>
  <c r="I829" i="1"/>
  <c r="I908" i="1"/>
  <c r="I902" i="1"/>
  <c r="I1064" i="1"/>
  <c r="I1060" i="1"/>
  <c r="R434" i="1"/>
  <c r="I748" i="1"/>
  <c r="F984" i="1"/>
  <c r="F592" i="1"/>
  <c r="Q454" i="1"/>
  <c r="F1301" i="1"/>
  <c r="AB358" i="1"/>
  <c r="I524" i="1"/>
  <c r="C1611" i="1"/>
  <c r="C1612" i="1" s="1"/>
  <c r="I1468" i="1"/>
  <c r="F1474" i="1"/>
  <c r="F1468" i="1"/>
  <c r="F1455" i="1"/>
  <c r="L11" i="3"/>
  <c r="H348" i="1"/>
  <c r="I460" i="1"/>
  <c r="I431" i="1"/>
  <c r="I425" i="1"/>
  <c r="I546" i="1"/>
  <c r="H102" i="1"/>
  <c r="F681" i="1"/>
  <c r="F663" i="1"/>
  <c r="H100" i="1"/>
  <c r="I756" i="1"/>
  <c r="I747" i="1"/>
  <c r="I743" i="1"/>
  <c r="I1330" i="1"/>
  <c r="I699" i="1"/>
  <c r="I662" i="1"/>
  <c r="F447" i="1"/>
  <c r="F441" i="1"/>
  <c r="F435" i="1"/>
  <c r="F426" i="1"/>
  <c r="I982" i="1"/>
  <c r="F779" i="1"/>
  <c r="F758" i="1"/>
  <c r="F749" i="1"/>
  <c r="F744" i="1"/>
  <c r="F1016" i="1"/>
  <c r="F981" i="1"/>
  <c r="C100" i="1"/>
  <c r="F934" i="1"/>
  <c r="F914" i="1"/>
  <c r="F907" i="1"/>
  <c r="F901" i="1"/>
  <c r="F897" i="1"/>
  <c r="F544" i="1"/>
  <c r="F524" i="1"/>
  <c r="F517" i="1"/>
  <c r="F511" i="1"/>
  <c r="C92" i="1"/>
  <c r="H92" i="1"/>
  <c r="F1072" i="1"/>
  <c r="F1066" i="1"/>
  <c r="F1061" i="1"/>
  <c r="F624" i="1"/>
  <c r="F610" i="1"/>
  <c r="F602" i="1"/>
  <c r="F597" i="1"/>
  <c r="F590" i="1"/>
  <c r="I521" i="1"/>
  <c r="I513" i="1"/>
  <c r="E177" i="1"/>
  <c r="I1404" i="1"/>
  <c r="F1404" i="1"/>
  <c r="F831" i="1"/>
  <c r="F825" i="1"/>
  <c r="F820" i="1"/>
  <c r="I624" i="1"/>
  <c r="I602" i="1"/>
  <c r="I597" i="1"/>
  <c r="I590" i="1"/>
  <c r="I832" i="1"/>
  <c r="I827" i="1"/>
  <c r="I821" i="1"/>
  <c r="I817" i="1"/>
  <c r="H344" i="1"/>
  <c r="H94" i="1"/>
  <c r="I934" i="1"/>
  <c r="I914" i="1"/>
  <c r="I907" i="1"/>
  <c r="I901" i="1"/>
  <c r="E98" i="1"/>
  <c r="I1075" i="1"/>
  <c r="I1070" i="1"/>
  <c r="I1063" i="1"/>
  <c r="I824" i="1"/>
  <c r="I669" i="1"/>
  <c r="F904" i="1"/>
  <c r="F428" i="1"/>
  <c r="F1384" i="1"/>
  <c r="I1471" i="1"/>
  <c r="I458" i="1"/>
  <c r="Q436" i="1"/>
  <c r="I545" i="1"/>
  <c r="H187" i="1"/>
  <c r="F686" i="1"/>
  <c r="F677" i="1"/>
  <c r="H350" i="1"/>
  <c r="I751" i="1"/>
  <c r="I745" i="1"/>
  <c r="F445" i="1"/>
  <c r="F429" i="1"/>
  <c r="F1245" i="1"/>
  <c r="F755" i="1"/>
  <c r="F903" i="1"/>
  <c r="F513" i="1"/>
  <c r="C177" i="1"/>
  <c r="F1075" i="1"/>
  <c r="F1063" i="1"/>
  <c r="F623" i="1"/>
  <c r="F593" i="1"/>
  <c r="I511" i="1"/>
  <c r="I1406" i="1"/>
  <c r="F829" i="1"/>
  <c r="I830" i="1"/>
  <c r="H179" i="1"/>
  <c r="I903" i="1"/>
  <c r="I1066" i="1"/>
  <c r="I514" i="1"/>
  <c r="I904" i="1"/>
  <c r="F669" i="1"/>
  <c r="AA358" i="1"/>
  <c r="I507" i="1"/>
  <c r="H104" i="1"/>
  <c r="I435" i="1"/>
  <c r="F664" i="1"/>
  <c r="I758" i="1"/>
  <c r="I749" i="1"/>
  <c r="I681" i="1"/>
  <c r="F458" i="1"/>
  <c r="P436" i="1"/>
  <c r="P435" i="1"/>
  <c r="F1221" i="1"/>
  <c r="F751" i="1"/>
  <c r="F741" i="1"/>
  <c r="F982" i="1"/>
  <c r="F902" i="1"/>
  <c r="F545" i="1"/>
  <c r="F512" i="1"/>
  <c r="F1082" i="1"/>
  <c r="F1068" i="1"/>
  <c r="F1058" i="1"/>
  <c r="F603" i="1"/>
  <c r="E342" i="1"/>
  <c r="I510" i="1"/>
  <c r="F1405" i="1"/>
  <c r="F832" i="1"/>
  <c r="F817" i="1"/>
  <c r="I622" i="1"/>
  <c r="I598" i="1"/>
  <c r="E179" i="1"/>
  <c r="I834" i="1"/>
  <c r="I822" i="1"/>
  <c r="I935" i="1"/>
  <c r="I915" i="1"/>
  <c r="I1071" i="1"/>
  <c r="Q444" i="1"/>
  <c r="E894" i="1"/>
  <c r="E87" i="1"/>
  <c r="I423" i="1"/>
  <c r="F685" i="1"/>
  <c r="Z370" i="1"/>
  <c r="I1221" i="1"/>
  <c r="F1161" i="1"/>
  <c r="J352" i="1"/>
  <c r="I1239" i="1"/>
  <c r="I1473" i="1"/>
  <c r="I1454" i="1"/>
  <c r="F1473" i="1"/>
  <c r="F1454" i="1"/>
  <c r="W1470" i="1"/>
  <c r="AD1467" i="1" s="1"/>
  <c r="I1149" i="1"/>
  <c r="H183" i="1"/>
  <c r="I459" i="1"/>
  <c r="I438" i="1"/>
  <c r="I429" i="1"/>
  <c r="I424" i="1"/>
  <c r="I1097" i="1"/>
  <c r="I780" i="1"/>
  <c r="I755" i="1"/>
  <c r="I746" i="1"/>
  <c r="E187" i="1"/>
  <c r="I677" i="1"/>
  <c r="F460" i="1"/>
  <c r="F446" i="1"/>
  <c r="F431" i="1"/>
  <c r="F425" i="1"/>
  <c r="P434" i="1"/>
  <c r="F1223" i="1"/>
  <c r="I1016" i="1"/>
  <c r="I981" i="1"/>
  <c r="F765" i="1"/>
  <c r="F756" i="1"/>
  <c r="F743" i="1"/>
  <c r="F1003" i="1"/>
  <c r="F994" i="1"/>
  <c r="F936" i="1"/>
  <c r="F921" i="1"/>
  <c r="F912" i="1"/>
  <c r="F905" i="1"/>
  <c r="F900" i="1"/>
  <c r="F546" i="1"/>
  <c r="F531" i="1"/>
  <c r="F515" i="1"/>
  <c r="F510" i="1"/>
  <c r="H354" i="1"/>
  <c r="H342" i="1"/>
  <c r="F1097" i="1"/>
  <c r="F1071" i="1"/>
  <c r="F1064" i="1"/>
  <c r="F609" i="1"/>
  <c r="F589" i="1"/>
  <c r="I520" i="1"/>
  <c r="I512" i="1"/>
  <c r="I1408" i="1"/>
  <c r="F1408" i="1"/>
  <c r="F830" i="1"/>
  <c r="F823" i="1"/>
  <c r="F819" i="1"/>
  <c r="I595" i="1"/>
  <c r="I589" i="1"/>
  <c r="I585" i="1"/>
  <c r="I825" i="1"/>
  <c r="I820" i="1"/>
  <c r="I936" i="1"/>
  <c r="I905" i="1"/>
  <c r="I900" i="1"/>
  <c r="E354" i="1"/>
  <c r="I1062" i="1"/>
  <c r="R436" i="1"/>
  <c r="H175" i="1"/>
  <c r="F1330" i="1"/>
  <c r="S1464" i="1"/>
  <c r="Z1465" i="1" s="1"/>
  <c r="S1469" i="1"/>
  <c r="Z1466" i="1" s="1"/>
  <c r="I764" i="1"/>
  <c r="I1000" i="1"/>
  <c r="F1081" i="1"/>
  <c r="I530" i="1"/>
  <c r="F840" i="1"/>
  <c r="F1000" i="1"/>
  <c r="I1161" i="1"/>
  <c r="I444" i="1"/>
  <c r="I685" i="1"/>
  <c r="I840" i="1"/>
  <c r="F444" i="1"/>
  <c r="F764" i="1"/>
  <c r="F920" i="1"/>
  <c r="F530" i="1"/>
  <c r="I608" i="1"/>
  <c r="I920" i="1"/>
  <c r="I1081" i="1"/>
  <c r="C96" i="1"/>
  <c r="F423" i="1"/>
  <c r="C175" i="1"/>
  <c r="I522" i="1"/>
  <c r="I587" i="1"/>
  <c r="F1073" i="1"/>
  <c r="F1156" i="1"/>
  <c r="I439" i="1"/>
  <c r="F439" i="1"/>
  <c r="I995" i="1"/>
  <c r="F1076" i="1"/>
  <c r="I525" i="1"/>
  <c r="F835" i="1"/>
  <c r="F995" i="1"/>
  <c r="I835" i="1"/>
  <c r="I1156" i="1"/>
  <c r="I759" i="1"/>
  <c r="F680" i="1"/>
  <c r="I680" i="1"/>
  <c r="F1239" i="1"/>
  <c r="F759" i="1"/>
  <c r="F915" i="1"/>
  <c r="F525" i="1"/>
  <c r="I603" i="1"/>
  <c r="I1076" i="1"/>
  <c r="I1455" i="1"/>
  <c r="I978" i="1"/>
  <c r="I586" i="1"/>
  <c r="I1301" i="1"/>
  <c r="I508" i="1"/>
  <c r="F422" i="1"/>
  <c r="I1059" i="1"/>
  <c r="F1139" i="1"/>
  <c r="I1139" i="1"/>
  <c r="I1222" i="1"/>
  <c r="I663" i="1"/>
  <c r="F1222" i="1"/>
  <c r="F742" i="1"/>
  <c r="F1059" i="1"/>
  <c r="F818" i="1"/>
  <c r="I422" i="1"/>
  <c r="F586" i="1"/>
  <c r="I742" i="1"/>
  <c r="F978" i="1"/>
  <c r="F898" i="1"/>
  <c r="I818" i="1"/>
  <c r="I898" i="1"/>
  <c r="F421" i="1"/>
  <c r="W1469" i="1"/>
  <c r="AD1466" i="1" s="1"/>
  <c r="H330" i="1"/>
  <c r="H1444" i="1"/>
  <c r="E1648" i="1"/>
  <c r="H809" i="1"/>
  <c r="J1650" i="1"/>
  <c r="H249" i="1"/>
  <c r="L13" i="3"/>
  <c r="F507" i="1"/>
  <c r="I509" i="1"/>
  <c r="C98" i="1"/>
  <c r="E346" i="1"/>
  <c r="F977" i="1"/>
  <c r="E94" i="1"/>
  <c r="E52" i="2"/>
  <c r="E504" i="1"/>
  <c r="Q449" i="1"/>
  <c r="E814" i="1"/>
  <c r="Q459" i="1"/>
  <c r="D50" i="8"/>
  <c r="AA351" i="1"/>
  <c r="F509" i="1"/>
  <c r="I897" i="1"/>
  <c r="I436" i="1"/>
  <c r="E340" i="1"/>
  <c r="E96" i="1"/>
  <c r="H346" i="1"/>
  <c r="I1300" i="1"/>
  <c r="H90" i="1"/>
  <c r="C183" i="1"/>
  <c r="H96" i="1"/>
  <c r="Q435" i="1"/>
  <c r="C50" i="6"/>
  <c r="C1135" i="1"/>
  <c r="P469" i="1"/>
  <c r="P493" i="1"/>
  <c r="Q1831" i="1"/>
  <c r="C738" i="1"/>
  <c r="F436" i="1"/>
  <c r="C340" i="1"/>
  <c r="I992" i="1"/>
  <c r="E350" i="1"/>
  <c r="E185" i="1"/>
  <c r="I979" i="1"/>
  <c r="F587" i="1"/>
  <c r="C179" i="1"/>
  <c r="E344" i="1"/>
  <c r="I600" i="1"/>
  <c r="E348" i="1"/>
  <c r="I912" i="1"/>
  <c r="Q433" i="1"/>
  <c r="E1218" i="1"/>
  <c r="D7" i="6"/>
  <c r="Q479" i="1"/>
  <c r="Q497" i="1"/>
  <c r="E337" i="1"/>
  <c r="Q493" i="1"/>
  <c r="E1135" i="1"/>
  <c r="E1719" i="1"/>
  <c r="R1790" i="1" s="1"/>
  <c r="E1449" i="1"/>
  <c r="Q501" i="1"/>
  <c r="R1827" i="1"/>
  <c r="E254" i="1"/>
  <c r="E582" i="1"/>
  <c r="Z95" i="1"/>
  <c r="Q483" i="1"/>
  <c r="E738" i="1"/>
  <c r="E1297" i="1"/>
  <c r="E659" i="1"/>
  <c r="AA182" i="1"/>
  <c r="R1831" i="1"/>
  <c r="D50" i="6"/>
  <c r="AA8" i="1"/>
  <c r="D7" i="8"/>
  <c r="Q469" i="1"/>
  <c r="Q439" i="1"/>
  <c r="Q505" i="1"/>
  <c r="Q488" i="1"/>
  <c r="S1468" i="1"/>
  <c r="S1473" i="1"/>
  <c r="C5" i="3"/>
  <c r="W1463" i="1"/>
  <c r="AD1464" i="1" s="1"/>
  <c r="L5" i="3"/>
  <c r="W1473" i="1"/>
  <c r="V1451" i="1"/>
  <c r="W1468" i="1"/>
  <c r="P439" i="1"/>
  <c r="H9" i="5"/>
  <c r="P459" i="1"/>
  <c r="C104" i="1"/>
  <c r="H189" i="1"/>
  <c r="E90" i="1"/>
  <c r="I421" i="1"/>
  <c r="Q434" i="1"/>
  <c r="E774" i="1"/>
  <c r="I741" i="1"/>
  <c r="I1302" i="1"/>
  <c r="C1650" i="1"/>
  <c r="C695" i="1"/>
  <c r="C11" i="3"/>
  <c r="C346" i="1"/>
  <c r="C181" i="1"/>
  <c r="C418" i="1"/>
  <c r="C172" i="1"/>
  <c r="C7" i="8"/>
  <c r="C814" i="1"/>
  <c r="C7" i="6"/>
  <c r="C1449" i="1"/>
  <c r="C1797" i="1"/>
  <c r="C5" i="5" s="1"/>
  <c r="C894" i="1"/>
  <c r="P479" i="1"/>
  <c r="Z266" i="1"/>
  <c r="Z351" i="1"/>
  <c r="P449" i="1"/>
  <c r="Z182" i="1"/>
  <c r="Y95" i="1"/>
  <c r="P483" i="1"/>
  <c r="Z8" i="1"/>
  <c r="P444" i="1"/>
  <c r="C1374" i="1"/>
  <c r="V1463" i="1"/>
  <c r="AC1464" i="1" s="1"/>
  <c r="D52" i="2"/>
  <c r="P497" i="1"/>
  <c r="C102" i="1"/>
  <c r="F1300" i="1"/>
  <c r="C659" i="1"/>
  <c r="P488" i="1"/>
  <c r="C1297" i="1"/>
  <c r="C1055" i="1"/>
  <c r="C454" i="1"/>
  <c r="C461" i="1" s="1"/>
  <c r="C90" i="1"/>
  <c r="I977" i="1"/>
  <c r="E100" i="1"/>
  <c r="C344" i="1"/>
  <c r="F600" i="1"/>
  <c r="C618" i="1"/>
  <c r="C11" i="8" s="1"/>
  <c r="F585" i="1"/>
  <c r="C94" i="1"/>
  <c r="H1410" i="1"/>
  <c r="J5" i="3"/>
  <c r="V1468" i="1"/>
  <c r="V1473" i="1"/>
  <c r="P464" i="1"/>
  <c r="C504" i="1"/>
  <c r="P474" i="1"/>
  <c r="C1218" i="1"/>
  <c r="P505" i="1"/>
  <c r="Y1562" i="1"/>
  <c r="AD13" i="1"/>
  <c r="P433" i="1"/>
  <c r="C974" i="1"/>
  <c r="Q1827" i="1"/>
  <c r="C254" i="1"/>
  <c r="P454" i="1"/>
  <c r="C87" i="1"/>
  <c r="C337" i="1"/>
  <c r="C582" i="1"/>
  <c r="C1719" i="1"/>
  <c r="P501" i="1"/>
  <c r="C348" i="1"/>
  <c r="E1171" i="1"/>
  <c r="H695" i="1"/>
  <c r="H181" i="1"/>
  <c r="E189" i="1"/>
  <c r="I1223" i="1"/>
  <c r="H1010" i="1"/>
  <c r="H1017" i="1" s="1"/>
  <c r="E181" i="1"/>
  <c r="I664" i="1"/>
  <c r="C342" i="1"/>
  <c r="F522" i="1"/>
  <c r="C1091" i="1"/>
  <c r="C189" i="1"/>
  <c r="F1060" i="1"/>
  <c r="F662" i="1"/>
  <c r="Z364" i="1"/>
  <c r="Y1563" i="1"/>
  <c r="C1171" i="1"/>
  <c r="F1149" i="1"/>
  <c r="E695" i="1"/>
  <c r="E702" i="1" s="1"/>
  <c r="F992" i="1"/>
  <c r="C350" i="1"/>
  <c r="C1010" i="1"/>
  <c r="C930" i="1"/>
  <c r="C937" i="1" s="1"/>
  <c r="E172" i="1"/>
  <c r="E418" i="1"/>
  <c r="E974" i="1"/>
  <c r="F979" i="1"/>
  <c r="Q464" i="1"/>
  <c r="C774" i="1"/>
  <c r="C781" i="1" s="1"/>
  <c r="C1333" i="1"/>
  <c r="C187" i="1"/>
  <c r="C1254" i="1"/>
  <c r="F1235" i="1"/>
  <c r="C1410" i="1"/>
  <c r="F1406" i="1"/>
  <c r="E618" i="1"/>
  <c r="I588" i="1"/>
  <c r="E183" i="1"/>
  <c r="I899" i="1"/>
  <c r="E1091" i="1"/>
  <c r="Z44" i="2"/>
  <c r="E54" i="2" s="1"/>
  <c r="H1171" i="1"/>
  <c r="H1178" i="1" s="1"/>
  <c r="H1254" i="1"/>
  <c r="E454" i="1"/>
  <c r="D9" i="8" s="1"/>
  <c r="E1333" i="1"/>
  <c r="E1010" i="1"/>
  <c r="I1010" i="1" s="1"/>
  <c r="H774" i="1"/>
  <c r="C1562" i="1"/>
  <c r="H618" i="1"/>
  <c r="H930" i="1"/>
  <c r="H1333" i="1"/>
  <c r="C540" i="1"/>
  <c r="E540" i="1"/>
  <c r="E1410" i="1"/>
  <c r="H850" i="1"/>
  <c r="E930" i="1"/>
  <c r="E1254" i="1"/>
  <c r="H1091" i="1"/>
  <c r="H540" i="1"/>
  <c r="C850" i="1"/>
  <c r="E850" i="1"/>
  <c r="H454" i="1"/>
  <c r="AA44" i="2"/>
  <c r="L9" i="3"/>
  <c r="W1464" i="1"/>
  <c r="AD1465" i="1" s="1"/>
  <c r="AH44" i="2"/>
  <c r="AJ44" i="2"/>
  <c r="F44" i="2"/>
  <c r="AG44" i="2"/>
  <c r="D54" i="2" s="1"/>
  <c r="I1333" i="1" l="1"/>
  <c r="H6" i="4"/>
  <c r="F1010" i="1"/>
  <c r="E13" i="3"/>
  <c r="U1470" i="1"/>
  <c r="AB1467" i="1" s="1"/>
  <c r="J11" i="3"/>
  <c r="M11" i="3" s="1"/>
  <c r="V1469" i="1"/>
  <c r="AC1466" i="1" s="1"/>
  <c r="H13" i="3"/>
  <c r="M1648" i="1"/>
  <c r="I1650" i="1"/>
  <c r="K1648" i="1"/>
  <c r="T1470" i="1"/>
  <c r="AA1467" i="1" s="1"/>
  <c r="H11" i="3"/>
  <c r="U1469" i="1"/>
  <c r="AB1466" i="1" s="1"/>
  <c r="F1644" i="1"/>
  <c r="E9" i="3"/>
  <c r="F9" i="3" s="1"/>
  <c r="G104" i="1"/>
  <c r="J187" i="1"/>
  <c r="J179" i="1"/>
  <c r="AA98" i="1"/>
  <c r="Z103" i="1"/>
  <c r="Z200" i="1"/>
  <c r="G177" i="1"/>
  <c r="AB189" i="1"/>
  <c r="Z102" i="1"/>
  <c r="Z196" i="1"/>
  <c r="J98" i="1"/>
  <c r="G92" i="1"/>
  <c r="AA183" i="1"/>
  <c r="AA100" i="1"/>
  <c r="T1464" i="1"/>
  <c r="AA1465" i="1" s="1"/>
  <c r="J354" i="1"/>
  <c r="Z359" i="1"/>
  <c r="AB355" i="1"/>
  <c r="AB353" i="1"/>
  <c r="Z371" i="1"/>
  <c r="F1648" i="1"/>
  <c r="G354" i="1"/>
  <c r="G185" i="1"/>
  <c r="AA189" i="1"/>
  <c r="H265" i="1"/>
  <c r="Y115" i="1"/>
  <c r="H267" i="1"/>
  <c r="AB183" i="1"/>
  <c r="AA353" i="1"/>
  <c r="E269" i="1"/>
  <c r="Y97" i="1"/>
  <c r="Y117" i="1"/>
  <c r="H269" i="1"/>
  <c r="Z201" i="1"/>
  <c r="Y101" i="1"/>
  <c r="Z100" i="1"/>
  <c r="AB356" i="1"/>
  <c r="AA102" i="1"/>
  <c r="J342" i="1"/>
  <c r="J102" i="1"/>
  <c r="C267" i="1"/>
  <c r="C259" i="1"/>
  <c r="G100" i="1"/>
  <c r="Z368" i="1"/>
  <c r="Z188" i="1"/>
  <c r="J96" i="1"/>
  <c r="AA103" i="1"/>
  <c r="Y99" i="1"/>
  <c r="Z365" i="1"/>
  <c r="AB359" i="1"/>
  <c r="AA185" i="1"/>
  <c r="Z184" i="1"/>
  <c r="Z202" i="1"/>
  <c r="Y113" i="1"/>
  <c r="Z353" i="1"/>
  <c r="Y103" i="1"/>
  <c r="AA96" i="1"/>
  <c r="J94" i="1"/>
  <c r="G98" i="1"/>
  <c r="Z183" i="1"/>
  <c r="AB187" i="1"/>
  <c r="Z369" i="1"/>
  <c r="AB354" i="1"/>
  <c r="AA184" i="1"/>
  <c r="AA101" i="1"/>
  <c r="J104" i="1"/>
  <c r="Z97" i="1"/>
  <c r="J92" i="1"/>
  <c r="E1412" i="1"/>
  <c r="E265" i="1"/>
  <c r="E271" i="1"/>
  <c r="Z366" i="1"/>
  <c r="AB357" i="1"/>
  <c r="J175" i="1"/>
  <c r="Z367" i="1"/>
  <c r="J340" i="1"/>
  <c r="K1650" i="1"/>
  <c r="AB185" i="1"/>
  <c r="Y112" i="1"/>
  <c r="Z198" i="1"/>
  <c r="F1410" i="1"/>
  <c r="F618" i="1"/>
  <c r="Y116" i="1"/>
  <c r="E257" i="1"/>
  <c r="AA97" i="1"/>
  <c r="Z197" i="1"/>
  <c r="E259" i="1"/>
  <c r="Z98" i="1"/>
  <c r="G175" i="1"/>
  <c r="J177" i="1"/>
  <c r="H261" i="1"/>
  <c r="H271" i="1"/>
  <c r="H259" i="1"/>
  <c r="AB184" i="1"/>
  <c r="AA352" i="1"/>
  <c r="Z187" i="1"/>
  <c r="Y118" i="1"/>
  <c r="J346" i="1"/>
  <c r="AD1469" i="1"/>
  <c r="AA359" i="1"/>
  <c r="AB188" i="1"/>
  <c r="C263" i="1"/>
  <c r="G96" i="1"/>
  <c r="M1644" i="1"/>
  <c r="J9" i="3"/>
  <c r="M9" i="3" s="1"/>
  <c r="V1464" i="1"/>
  <c r="AC1465" i="1" s="1"/>
  <c r="I1648" i="1"/>
  <c r="I1644" i="1"/>
  <c r="V1470" i="1"/>
  <c r="AC1467" i="1" s="1"/>
  <c r="C257" i="1"/>
  <c r="H547" i="1"/>
  <c r="F850" i="1"/>
  <c r="C8" i="1"/>
  <c r="C547" i="1"/>
  <c r="H1261" i="1"/>
  <c r="E261" i="1"/>
  <c r="E11" i="3"/>
  <c r="T1469" i="1"/>
  <c r="AA1466" i="1" s="1"/>
  <c r="C1417" i="1"/>
  <c r="J13" i="3"/>
  <c r="M13" i="3" s="1"/>
  <c r="M1650" i="1"/>
  <c r="AA355" i="1"/>
  <c r="H356" i="1"/>
  <c r="E263" i="1"/>
  <c r="Y100" i="1"/>
  <c r="H257" i="1"/>
  <c r="H106" i="1"/>
  <c r="AA187" i="1"/>
  <c r="J183" i="1"/>
  <c r="Z99" i="1"/>
  <c r="H263" i="1"/>
  <c r="E16" i="8"/>
  <c r="F695" i="1"/>
  <c r="AA99" i="1"/>
  <c r="G183" i="1"/>
  <c r="C9" i="8"/>
  <c r="E356" i="1"/>
  <c r="Y111" i="1"/>
  <c r="C265" i="1"/>
  <c r="D16" i="8"/>
  <c r="C191" i="1"/>
  <c r="I774" i="1"/>
  <c r="Y114" i="1"/>
  <c r="H191" i="1"/>
  <c r="C106" i="1"/>
  <c r="E781" i="1"/>
  <c r="F781" i="1" s="1"/>
  <c r="E10" i="8"/>
  <c r="G342" i="1"/>
  <c r="Z96" i="1"/>
  <c r="J90" i="1"/>
  <c r="G179" i="1"/>
  <c r="Z185" i="1"/>
  <c r="Z352" i="1"/>
  <c r="G340" i="1"/>
  <c r="C702" i="1"/>
  <c r="J344" i="1"/>
  <c r="AA354" i="1"/>
  <c r="AB190" i="1"/>
  <c r="Z203" i="1"/>
  <c r="J348" i="1"/>
  <c r="AA356" i="1"/>
  <c r="J185" i="1"/>
  <c r="AA188" i="1"/>
  <c r="H1340" i="1"/>
  <c r="E6" i="4"/>
  <c r="F1650" i="1"/>
  <c r="C13" i="3"/>
  <c r="F13" i="3" s="1"/>
  <c r="S1470" i="1"/>
  <c r="Z1467" i="1" s="1"/>
  <c r="Z1469" i="1" s="1"/>
  <c r="J350" i="1"/>
  <c r="AA357" i="1"/>
  <c r="H625" i="1"/>
  <c r="C857" i="1"/>
  <c r="Z355" i="1"/>
  <c r="G346" i="1"/>
  <c r="E547" i="1"/>
  <c r="E11" i="8"/>
  <c r="I454" i="1"/>
  <c r="Z186" i="1"/>
  <c r="G181" i="1"/>
  <c r="P460" i="1"/>
  <c r="K1644" i="1"/>
  <c r="H9" i="3"/>
  <c r="U1464" i="1"/>
  <c r="AB1465" i="1" s="1"/>
  <c r="Q1790" i="1"/>
  <c r="C6" i="4"/>
  <c r="E267" i="1"/>
  <c r="Z101" i="1"/>
  <c r="J100" i="1"/>
  <c r="H702" i="1"/>
  <c r="C1412" i="1"/>
  <c r="E106" i="1"/>
  <c r="E15" i="8"/>
  <c r="C269" i="1"/>
  <c r="H857" i="1"/>
  <c r="G348" i="1"/>
  <c r="Z356" i="1"/>
  <c r="C14" i="8"/>
  <c r="C1569" i="1"/>
  <c r="D14" i="8"/>
  <c r="E1340" i="1"/>
  <c r="E12" i="8"/>
  <c r="E191" i="1"/>
  <c r="C625" i="1"/>
  <c r="E1178" i="1"/>
  <c r="D15" i="8"/>
  <c r="I1171" i="1"/>
  <c r="H1417" i="1"/>
  <c r="E17" i="8"/>
  <c r="G90" i="1"/>
  <c r="Y96" i="1"/>
  <c r="C356" i="1"/>
  <c r="H781" i="1"/>
  <c r="C17" i="8"/>
  <c r="C1017" i="1"/>
  <c r="E461" i="1"/>
  <c r="F461" i="1" s="1"/>
  <c r="Z199" i="1"/>
  <c r="AB186" i="1"/>
  <c r="C261" i="1"/>
  <c r="Y98" i="1"/>
  <c r="G94" i="1"/>
  <c r="Z354" i="1"/>
  <c r="G344" i="1"/>
  <c r="F454" i="1"/>
  <c r="Y102" i="1"/>
  <c r="G102" i="1"/>
  <c r="P470" i="1"/>
  <c r="H13" i="1"/>
  <c r="E14" i="6"/>
  <c r="R489" i="1"/>
  <c r="C1261" i="1"/>
  <c r="F1254" i="1"/>
  <c r="C1256" i="1"/>
  <c r="F1256" i="1" s="1"/>
  <c r="C1178" i="1"/>
  <c r="F1171" i="1"/>
  <c r="C15" i="8"/>
  <c r="F1091" i="1"/>
  <c r="C18" i="8"/>
  <c r="P440" i="1"/>
  <c r="C12" i="1"/>
  <c r="C13" i="6"/>
  <c r="E9" i="8"/>
  <c r="D10" i="8"/>
  <c r="I540" i="1"/>
  <c r="E1098" i="1"/>
  <c r="D18" i="8"/>
  <c r="I1091" i="1"/>
  <c r="Q455" i="1"/>
  <c r="I702" i="1"/>
  <c r="E14" i="8"/>
  <c r="C12" i="8"/>
  <c r="E18" i="8"/>
  <c r="E857" i="1"/>
  <c r="I850" i="1"/>
  <c r="E1261" i="1"/>
  <c r="E1256" i="1"/>
  <c r="I1256" i="1" s="1"/>
  <c r="I1254" i="1"/>
  <c r="E937" i="1"/>
  <c r="F937" i="1" s="1"/>
  <c r="I930" i="1"/>
  <c r="D13" i="8"/>
  <c r="C1098" i="1"/>
  <c r="H937" i="1"/>
  <c r="E13" i="8"/>
  <c r="H461" i="1"/>
  <c r="Z189" i="1"/>
  <c r="G187" i="1"/>
  <c r="C13" i="8"/>
  <c r="F930" i="1"/>
  <c r="I695" i="1"/>
  <c r="D12" i="8"/>
  <c r="J181" i="1"/>
  <c r="AA186" i="1"/>
  <c r="I1410" i="1"/>
  <c r="D17" i="8"/>
  <c r="F774" i="1"/>
  <c r="G350" i="1"/>
  <c r="Z357" i="1"/>
  <c r="H1256" i="1"/>
  <c r="H1098" i="1"/>
  <c r="E1417" i="1"/>
  <c r="C9" i="6"/>
  <c r="E1017" i="1"/>
  <c r="F540" i="1"/>
  <c r="C10" i="8"/>
  <c r="E625" i="1"/>
  <c r="I618" i="1"/>
  <c r="D11" i="8"/>
  <c r="C1340" i="1"/>
  <c r="C16" i="8"/>
  <c r="F1333" i="1"/>
  <c r="C271" i="1"/>
  <c r="G189" i="1"/>
  <c r="Z190" i="1"/>
  <c r="AA190" i="1"/>
  <c r="J189" i="1"/>
  <c r="H14" i="1"/>
  <c r="R494" i="1"/>
  <c r="E15" i="6"/>
  <c r="D55" i="2"/>
  <c r="K11" i="3" l="1"/>
  <c r="AC1469" i="1"/>
  <c r="I13" i="3"/>
  <c r="AB1469" i="1"/>
  <c r="AA1469" i="1"/>
  <c r="I11" i="3"/>
  <c r="Z281" i="1"/>
  <c r="AA273" i="1"/>
  <c r="Z283" i="1"/>
  <c r="K9" i="3"/>
  <c r="F11" i="3"/>
  <c r="AB271" i="1"/>
  <c r="Z284" i="1"/>
  <c r="AB272" i="1"/>
  <c r="Z268" i="1"/>
  <c r="AA271" i="1"/>
  <c r="Z272" i="1"/>
  <c r="AB273" i="1"/>
  <c r="G263" i="1"/>
  <c r="G267" i="1"/>
  <c r="Z285" i="1"/>
  <c r="J257" i="1"/>
  <c r="J269" i="1"/>
  <c r="Z267" i="1"/>
  <c r="AA274" i="1"/>
  <c r="G259" i="1"/>
  <c r="Z286" i="1"/>
  <c r="I1412" i="1"/>
  <c r="Z273" i="1"/>
  <c r="D94" i="1"/>
  <c r="AB270" i="1"/>
  <c r="I92" i="1"/>
  <c r="I354" i="1"/>
  <c r="Z280" i="1"/>
  <c r="Z9" i="1"/>
  <c r="I189" i="1"/>
  <c r="D191" i="1"/>
  <c r="AB267" i="1"/>
  <c r="J259" i="1"/>
  <c r="G257" i="1"/>
  <c r="C28" i="1"/>
  <c r="R445" i="1"/>
  <c r="F191" i="1"/>
  <c r="F106" i="1"/>
  <c r="F356" i="1"/>
  <c r="J261" i="1"/>
  <c r="AA268" i="1"/>
  <c r="J265" i="1"/>
  <c r="Z270" i="1"/>
  <c r="D17" i="6"/>
  <c r="J271" i="1"/>
  <c r="AA267" i="1"/>
  <c r="D344" i="1"/>
  <c r="AB274" i="1"/>
  <c r="Z271" i="1"/>
  <c r="AA270" i="1"/>
  <c r="AB268" i="1"/>
  <c r="P480" i="1"/>
  <c r="R465" i="1"/>
  <c r="AB269" i="1"/>
  <c r="F1412" i="1"/>
  <c r="K13" i="3"/>
  <c r="H9" i="1"/>
  <c r="F342" i="1"/>
  <c r="AA269" i="1"/>
  <c r="I1340" i="1"/>
  <c r="E10" i="6"/>
  <c r="C9" i="1"/>
  <c r="P445" i="1"/>
  <c r="C10" i="6"/>
  <c r="F547" i="1"/>
  <c r="F348" i="1"/>
  <c r="F354" i="1"/>
  <c r="C16" i="1"/>
  <c r="F625" i="1"/>
  <c r="Q489" i="1"/>
  <c r="R470" i="1"/>
  <c r="D10" i="6"/>
  <c r="H10" i="1"/>
  <c r="H15" i="1"/>
  <c r="R506" i="1"/>
  <c r="H17" i="1"/>
  <c r="P498" i="1"/>
  <c r="E8" i="1"/>
  <c r="G8" i="1" s="1"/>
  <c r="Y1558" i="1"/>
  <c r="R498" i="1"/>
  <c r="R455" i="1"/>
  <c r="Q470" i="1"/>
  <c r="F1017" i="1"/>
  <c r="Q475" i="1"/>
  <c r="C17" i="6"/>
  <c r="F1417" i="1"/>
  <c r="D16" i="6"/>
  <c r="Z279" i="1"/>
  <c r="I342" i="1"/>
  <c r="G106" i="1"/>
  <c r="F92" i="1"/>
  <c r="I104" i="1"/>
  <c r="I356" i="1"/>
  <c r="I344" i="1"/>
  <c r="I98" i="1"/>
  <c r="H273" i="1"/>
  <c r="I102" i="1"/>
  <c r="I90" i="1"/>
  <c r="I96" i="1"/>
  <c r="I348" i="1"/>
  <c r="I346" i="1"/>
  <c r="F90" i="1"/>
  <c r="F98" i="1"/>
  <c r="I106" i="1"/>
  <c r="I94" i="1"/>
  <c r="I352" i="1"/>
  <c r="D179" i="1"/>
  <c r="D92" i="1"/>
  <c r="E16" i="6"/>
  <c r="D102" i="1"/>
  <c r="J263" i="1"/>
  <c r="I547" i="1"/>
  <c r="D104" i="1"/>
  <c r="R450" i="1"/>
  <c r="J106" i="1"/>
  <c r="Q445" i="1"/>
  <c r="I100" i="1"/>
  <c r="I350" i="1"/>
  <c r="I340" i="1"/>
  <c r="D187" i="1"/>
  <c r="D106" i="1"/>
  <c r="D96" i="1"/>
  <c r="I183" i="1"/>
  <c r="Z282" i="1"/>
  <c r="E273" i="1"/>
  <c r="D90" i="1"/>
  <c r="C14" i="6"/>
  <c r="D98" i="1"/>
  <c r="D100" i="1"/>
  <c r="I187" i="1"/>
  <c r="G265" i="1"/>
  <c r="F340" i="1"/>
  <c r="D340" i="1"/>
  <c r="F352" i="1"/>
  <c r="E11" i="1"/>
  <c r="J356" i="1"/>
  <c r="F344" i="1"/>
  <c r="F346" i="1"/>
  <c r="F350" i="1"/>
  <c r="C11" i="1"/>
  <c r="F179" i="1"/>
  <c r="F181" i="1"/>
  <c r="Q480" i="1"/>
  <c r="E16" i="1"/>
  <c r="J191" i="1"/>
  <c r="I9" i="3"/>
  <c r="D177" i="1"/>
  <c r="D12" i="6"/>
  <c r="I179" i="1"/>
  <c r="E9" i="1"/>
  <c r="E15" i="1"/>
  <c r="I1417" i="1"/>
  <c r="D19" i="8"/>
  <c r="G191" i="1"/>
  <c r="D175" i="1"/>
  <c r="D189" i="1"/>
  <c r="D181" i="1"/>
  <c r="I175" i="1"/>
  <c r="I181" i="1"/>
  <c r="I185" i="1"/>
  <c r="D185" i="1"/>
  <c r="I177" i="1"/>
  <c r="E11" i="6"/>
  <c r="D183" i="1"/>
  <c r="I191" i="1"/>
  <c r="I781" i="1"/>
  <c r="R475" i="1"/>
  <c r="D9" i="6"/>
  <c r="C11" i="6"/>
  <c r="P455" i="1"/>
  <c r="F702" i="1"/>
  <c r="I461" i="1"/>
  <c r="D346" i="1"/>
  <c r="D348" i="1"/>
  <c r="D352" i="1"/>
  <c r="P450" i="1"/>
  <c r="F857" i="1"/>
  <c r="E12" i="6"/>
  <c r="D342" i="1"/>
  <c r="C10" i="1"/>
  <c r="Q440" i="1"/>
  <c r="D350" i="1"/>
  <c r="D356" i="1"/>
  <c r="Z13" i="1"/>
  <c r="AF14" i="1" s="1"/>
  <c r="D354" i="1"/>
  <c r="G356" i="1"/>
  <c r="C12" i="6"/>
  <c r="G261" i="1"/>
  <c r="Z269" i="1"/>
  <c r="H16" i="1"/>
  <c r="E17" i="6"/>
  <c r="R480" i="1"/>
  <c r="R502" i="1"/>
  <c r="C273" i="1"/>
  <c r="P489" i="1"/>
  <c r="F177" i="1"/>
  <c r="F185" i="1"/>
  <c r="F189" i="1"/>
  <c r="AA272" i="1"/>
  <c r="J267" i="1"/>
  <c r="E18" i="6"/>
  <c r="F104" i="1"/>
  <c r="F102" i="1"/>
  <c r="F96" i="1"/>
  <c r="C13" i="1"/>
  <c r="G269" i="1"/>
  <c r="F187" i="1"/>
  <c r="F175" i="1"/>
  <c r="E14" i="1"/>
  <c r="D15" i="6"/>
  <c r="I1178" i="1"/>
  <c r="Q494" i="1"/>
  <c r="D14" i="6"/>
  <c r="F94" i="1"/>
  <c r="F100" i="1"/>
  <c r="H11" i="1"/>
  <c r="F183" i="1"/>
  <c r="E17" i="1"/>
  <c r="Q465" i="1"/>
  <c r="I1261" i="1"/>
  <c r="Q506" i="1"/>
  <c r="E19" i="8"/>
  <c r="E10" i="1"/>
  <c r="D11" i="6"/>
  <c r="I625" i="1"/>
  <c r="Q450" i="1"/>
  <c r="E9" i="6"/>
  <c r="H8" i="1"/>
  <c r="R440" i="1"/>
  <c r="E12" i="1"/>
  <c r="G12" i="1" s="1"/>
  <c r="D13" i="6"/>
  <c r="I937" i="1"/>
  <c r="Q460" i="1"/>
  <c r="F1261" i="1"/>
  <c r="P465" i="1"/>
  <c r="P506" i="1"/>
  <c r="C17" i="1"/>
  <c r="I1017" i="1"/>
  <c r="C19" i="8"/>
  <c r="Z274" i="1"/>
  <c r="G271" i="1"/>
  <c r="H12" i="1"/>
  <c r="E13" i="6"/>
  <c r="R460" i="1"/>
  <c r="AB14" i="1"/>
  <c r="Z27" i="1"/>
  <c r="E13" i="1"/>
  <c r="C15" i="1"/>
  <c r="F1340" i="1"/>
  <c r="C16" i="6"/>
  <c r="P475" i="1"/>
  <c r="F1098" i="1"/>
  <c r="C18" i="6"/>
  <c r="P502" i="1"/>
  <c r="I857" i="1"/>
  <c r="Q498" i="1"/>
  <c r="Q502" i="1"/>
  <c r="D18" i="6"/>
  <c r="I1098" i="1"/>
  <c r="C14" i="1"/>
  <c r="C15" i="6"/>
  <c r="P494" i="1"/>
  <c r="F1178" i="1"/>
  <c r="Z28" i="1"/>
  <c r="AB15" i="1"/>
  <c r="G16" i="1" l="1"/>
  <c r="C29" i="1"/>
  <c r="F271" i="1"/>
  <c r="AA17" i="1"/>
  <c r="AB10" i="1"/>
  <c r="Z23" i="1"/>
  <c r="AF17" i="1" s="1"/>
  <c r="I261" i="1"/>
  <c r="Z17" i="1"/>
  <c r="AF15" i="1" s="1"/>
  <c r="D269" i="1"/>
  <c r="G9" i="1"/>
  <c r="AA12" i="1"/>
  <c r="I271" i="1"/>
  <c r="Z10" i="1"/>
  <c r="AB16" i="1"/>
  <c r="E28" i="1"/>
  <c r="Z31" i="1"/>
  <c r="AF18" i="1" s="1"/>
  <c r="AB11" i="1"/>
  <c r="J8" i="1"/>
  <c r="AA9" i="1"/>
  <c r="Z24" i="1"/>
  <c r="Z29" i="1"/>
  <c r="AA14" i="1"/>
  <c r="Z14" i="1"/>
  <c r="G10" i="1"/>
  <c r="Z12" i="1"/>
  <c r="AA16" i="1"/>
  <c r="J11" i="1"/>
  <c r="J9" i="1"/>
  <c r="AB18" i="1"/>
  <c r="F273" i="1"/>
  <c r="J273" i="1"/>
  <c r="F269" i="1"/>
  <c r="F263" i="1"/>
  <c r="F259" i="1"/>
  <c r="F267" i="1"/>
  <c r="I267" i="1"/>
  <c r="I273" i="1"/>
  <c r="I269" i="1"/>
  <c r="I263" i="1"/>
  <c r="I259" i="1"/>
  <c r="I265" i="1"/>
  <c r="J16" i="1"/>
  <c r="I257" i="1"/>
  <c r="F261" i="1"/>
  <c r="F257" i="1"/>
  <c r="F265" i="1"/>
  <c r="AA10" i="1"/>
  <c r="J15" i="1"/>
  <c r="G11" i="1"/>
  <c r="G273" i="1"/>
  <c r="G13" i="1"/>
  <c r="D271" i="1"/>
  <c r="Z11" i="1"/>
  <c r="H19" i="1"/>
  <c r="D267" i="1"/>
  <c r="D259" i="1"/>
  <c r="D273" i="1"/>
  <c r="J14" i="1"/>
  <c r="AA15" i="1"/>
  <c r="Z25" i="1"/>
  <c r="AB12" i="1"/>
  <c r="AB17" i="1"/>
  <c r="Z30" i="1"/>
  <c r="D263" i="1"/>
  <c r="D257" i="1"/>
  <c r="D261" i="1"/>
  <c r="D265" i="1"/>
  <c r="G14" i="1"/>
  <c r="Z15" i="1"/>
  <c r="AA11" i="1"/>
  <c r="J10" i="1"/>
  <c r="J12" i="1"/>
  <c r="AA13" i="1"/>
  <c r="J13" i="1"/>
  <c r="E19" i="1"/>
  <c r="G15" i="1"/>
  <c r="Z16" i="1"/>
  <c r="Z18" i="1"/>
  <c r="G17" i="1"/>
  <c r="AB13" i="1"/>
  <c r="Z26" i="1"/>
  <c r="C19" i="1"/>
  <c r="H28" i="1"/>
  <c r="AB9" i="1"/>
  <c r="Z22" i="1"/>
  <c r="AA18" i="1"/>
  <c r="J17" i="1"/>
  <c r="E29" i="1" l="1"/>
  <c r="H29" i="1"/>
  <c r="I12" i="1"/>
  <c r="I9" i="1"/>
  <c r="I14" i="1"/>
  <c r="I10" i="1"/>
  <c r="I16" i="1"/>
  <c r="F11" i="1"/>
  <c r="E19" i="6"/>
  <c r="I13" i="1"/>
  <c r="I19" i="1"/>
  <c r="I11" i="1"/>
  <c r="I8" i="1"/>
  <c r="I28" i="1"/>
  <c r="I15" i="1"/>
  <c r="I17" i="1"/>
  <c r="D19" i="6"/>
  <c r="F13" i="1"/>
  <c r="F10" i="1"/>
  <c r="F9" i="1"/>
  <c r="D28" i="1"/>
  <c r="D11" i="1"/>
  <c r="D10" i="1"/>
  <c r="D14" i="1"/>
  <c r="G19" i="1"/>
  <c r="D13" i="1"/>
  <c r="D16" i="1"/>
  <c r="C19" i="6"/>
  <c r="D9" i="1"/>
  <c r="D15" i="1"/>
  <c r="D17" i="1"/>
  <c r="D12" i="1"/>
  <c r="D8" i="1"/>
  <c r="D19" i="1"/>
  <c r="F17" i="1"/>
  <c r="F19" i="1"/>
  <c r="F12" i="1"/>
  <c r="F28" i="1"/>
  <c r="J19" i="1"/>
  <c r="F16" i="1"/>
  <c r="F14" i="1"/>
  <c r="F15" i="1"/>
  <c r="F8" i="1"/>
  <c r="J28" i="1" l="1"/>
  <c r="G28" i="1"/>
  <c r="G19" i="2" l="1"/>
  <c r="AB9" i="2" l="1"/>
  <c r="G9" i="2" l="1"/>
  <c r="H1726" i="1" l="1"/>
  <c r="H12" i="4"/>
  <c r="R1780" i="1"/>
  <c r="Y1567" i="1" l="1"/>
  <c r="AI17" i="2" l="1"/>
  <c r="AI22" i="2"/>
  <c r="AI28" i="2"/>
  <c r="AI34" i="2"/>
  <c r="AI26" i="2"/>
  <c r="AC40" i="2"/>
  <c r="E1555" i="1" l="1"/>
  <c r="E1567" i="1"/>
  <c r="E1532" i="1"/>
  <c r="E1568" i="1"/>
  <c r="E1543" i="1"/>
  <c r="E1560" i="1"/>
  <c r="E1553" i="1"/>
  <c r="AI15" i="2"/>
  <c r="E1558" i="1"/>
  <c r="AB23" i="2"/>
  <c r="G18" i="2"/>
  <c r="AB20" i="2"/>
  <c r="G15" i="2"/>
  <c r="AB28" i="2"/>
  <c r="AC36" i="2"/>
  <c r="E1554" i="1"/>
  <c r="E1545" i="1"/>
  <c r="AI20" i="2"/>
  <c r="AI11" i="2"/>
  <c r="AI16" i="2"/>
  <c r="B11" i="2"/>
  <c r="AB27" i="2"/>
  <c r="AB34" i="2"/>
  <c r="B37" i="2"/>
  <c r="B36" i="2"/>
  <c r="E1537" i="1"/>
  <c r="AI25" i="2"/>
  <c r="G16" i="2"/>
  <c r="AB10" i="2"/>
  <c r="AI21" i="2"/>
  <c r="E1559" i="1"/>
  <c r="B40" i="2"/>
  <c r="AI14" i="2"/>
  <c r="AI13" i="2"/>
  <c r="AI18" i="2"/>
  <c r="AI30" i="2"/>
  <c r="AI12" i="2"/>
  <c r="AI23" i="2"/>
  <c r="AI24" i="2"/>
  <c r="B27" i="2"/>
  <c r="AB30" i="2"/>
  <c r="G24" i="2"/>
  <c r="AB14" i="2"/>
  <c r="AB26" i="2"/>
  <c r="AB16" i="2"/>
  <c r="AB13" i="2"/>
  <c r="G13" i="2"/>
  <c r="AB11" i="2"/>
  <c r="E1550" i="1"/>
  <c r="G14" i="2"/>
  <c r="G22" i="2"/>
  <c r="E23" i="1"/>
  <c r="AB24" i="2"/>
  <c r="G21" i="2"/>
  <c r="AB15" i="2"/>
  <c r="AB12" i="2"/>
  <c r="G23" i="2"/>
  <c r="G11" i="2"/>
  <c r="B38" i="2"/>
  <c r="G26" i="2"/>
  <c r="AB18" i="2"/>
  <c r="AB21" i="2"/>
  <c r="B39" i="2"/>
  <c r="G12" i="2"/>
  <c r="AB25" i="2"/>
  <c r="G20" i="2"/>
  <c r="G27" i="2"/>
  <c r="G10" i="2"/>
  <c r="AB22" i="2"/>
  <c r="E1452" i="1"/>
  <c r="G17" i="2"/>
  <c r="H23" i="1"/>
  <c r="E9" i="2"/>
  <c r="C23" i="1"/>
  <c r="AB17" i="2"/>
  <c r="E37" i="2"/>
  <c r="E36" i="2"/>
  <c r="E1549" i="1" l="1"/>
  <c r="D29" i="1"/>
  <c r="G23" i="1"/>
  <c r="D23" i="1"/>
  <c r="E1485" i="1"/>
  <c r="E1566" i="1"/>
  <c r="E1538" i="1"/>
  <c r="F23" i="1"/>
  <c r="J23" i="1"/>
  <c r="F29" i="1"/>
  <c r="B17" i="2"/>
  <c r="E1535" i="1"/>
  <c r="E1541" i="1"/>
  <c r="AC38" i="2"/>
  <c r="E1539" i="1"/>
  <c r="B31" i="2"/>
  <c r="E1544" i="1"/>
  <c r="H1560" i="1"/>
  <c r="C40" i="2"/>
  <c r="B42" i="2"/>
  <c r="E1530" i="1"/>
  <c r="I23" i="1"/>
  <c r="I29" i="1"/>
  <c r="AC11" i="2"/>
  <c r="AC31" i="2"/>
  <c r="E1533" i="1"/>
  <c r="E1548" i="1"/>
  <c r="AC43" i="2"/>
  <c r="AB44" i="2"/>
  <c r="E1557" i="1"/>
  <c r="E1534" i="1"/>
  <c r="AI10" i="2"/>
  <c r="G29" i="1" l="1"/>
  <c r="J29" i="1"/>
  <c r="C25" i="2"/>
  <c r="H1544" i="1"/>
  <c r="AC32" i="2"/>
  <c r="AC27" i="2"/>
  <c r="H1567" i="1"/>
  <c r="C13" i="2"/>
  <c r="H1537" i="1"/>
  <c r="C18" i="2"/>
  <c r="C34" i="2"/>
  <c r="C24" i="2"/>
  <c r="H1543" i="1"/>
  <c r="AC39" i="2"/>
  <c r="E1492" i="1"/>
  <c r="H1554" i="1"/>
  <c r="AC37" i="2"/>
  <c r="AC19" i="2"/>
  <c r="H1553" i="1"/>
  <c r="H1532" i="1"/>
  <c r="C12" i="2"/>
  <c r="C15" i="2"/>
  <c r="H1534" i="1"/>
  <c r="Q484" i="1" l="1"/>
  <c r="H1530" i="1"/>
  <c r="C42" i="2"/>
  <c r="C19" i="2"/>
  <c r="H1538" i="1"/>
  <c r="C30" i="2"/>
  <c r="C35" i="2"/>
  <c r="H1555" i="1"/>
  <c r="H1568" i="1"/>
  <c r="C41" i="2"/>
  <c r="I24" i="2" l="1"/>
  <c r="C16" i="2"/>
  <c r="H1535" i="1"/>
  <c r="C14" i="2"/>
  <c r="H1533" i="1"/>
  <c r="H1545" i="1"/>
  <c r="C43" i="2"/>
  <c r="H1557" i="1"/>
  <c r="C37" i="2"/>
  <c r="C11" i="2"/>
  <c r="H1566" i="1"/>
  <c r="H1558" i="1"/>
  <c r="C38" i="2"/>
  <c r="I12" i="2"/>
  <c r="B24" i="2"/>
  <c r="C20" i="2"/>
  <c r="H1539" i="1"/>
  <c r="H1549" i="1"/>
  <c r="C31" i="2"/>
  <c r="B13" i="2" l="1"/>
  <c r="H1550" i="1"/>
  <c r="C32" i="2"/>
  <c r="B12" i="2"/>
  <c r="I15" i="2"/>
  <c r="I41" i="2"/>
  <c r="C39" i="2"/>
  <c r="H1559" i="1"/>
  <c r="I13" i="2"/>
  <c r="I42" i="2"/>
  <c r="B15" i="2"/>
  <c r="H1548" i="1"/>
  <c r="C27" i="2"/>
  <c r="I16" i="2" l="1"/>
  <c r="B41" i="2"/>
  <c r="B20" i="2" l="1"/>
  <c r="I20" i="2"/>
  <c r="B16" i="2"/>
  <c r="I14" i="2"/>
  <c r="B14" i="2"/>
  <c r="AI9" i="2" l="1"/>
  <c r="AI44" i="2" s="1"/>
  <c r="E1610" i="1" l="1"/>
  <c r="E1611" i="1" s="1"/>
  <c r="E1612" i="1" s="1"/>
  <c r="E1551" i="1"/>
  <c r="H1610" i="1" l="1"/>
  <c r="H1611" i="1" s="1"/>
  <c r="H1612" i="1" s="1"/>
  <c r="H1551" i="1"/>
  <c r="C28" i="2"/>
  <c r="H1473" i="1" l="1"/>
  <c r="D18" i="2"/>
  <c r="D26" i="2" l="1"/>
  <c r="B32" i="2" l="1"/>
  <c r="H1452" i="1" l="1"/>
  <c r="I1452" i="1" s="1"/>
  <c r="G32" i="2"/>
  <c r="G25" i="2" l="1"/>
  <c r="B18" i="2" l="1"/>
  <c r="I18" i="2"/>
  <c r="B25" i="2" l="1"/>
  <c r="I25" i="2"/>
  <c r="E1547" i="1" l="1"/>
  <c r="C29" i="2" l="1"/>
  <c r="H1547" i="1"/>
  <c r="I29" i="2" l="1"/>
  <c r="B29" i="2"/>
  <c r="A1" i="7" l="1"/>
  <c r="D21" i="2" l="1"/>
  <c r="Y23" i="2"/>
  <c r="H21" i="2" l="1"/>
  <c r="AF23" i="2"/>
  <c r="E1540" i="1"/>
  <c r="E21" i="2" l="1"/>
  <c r="E44" i="2" s="1"/>
  <c r="F54" i="2" s="1"/>
  <c r="H1540" i="1" l="1"/>
  <c r="C21" i="2"/>
  <c r="I21" i="2" l="1"/>
  <c r="B21" i="2"/>
  <c r="E1556" i="1" l="1"/>
  <c r="E1542" i="1" l="1"/>
  <c r="C36" i="2" l="1"/>
  <c r="H1556" i="1"/>
  <c r="H1542" i="1" l="1"/>
  <c r="C23" i="2"/>
  <c r="I23" i="2" l="1"/>
  <c r="B23" i="2"/>
  <c r="Q1783" i="1" l="1"/>
  <c r="Q1782" i="1"/>
  <c r="A1740" i="1"/>
  <c r="A26" i="4" s="1"/>
  <c r="A1742" i="1"/>
  <c r="A28" i="4" s="1"/>
  <c r="A1404" i="1" l="1"/>
  <c r="A36" i="2"/>
  <c r="A1405" i="1"/>
  <c r="A37" i="2"/>
  <c r="AE37" i="2" l="1"/>
  <c r="X37" i="2"/>
  <c r="A535" i="1"/>
  <c r="A1005" i="1"/>
  <c r="A613" i="1"/>
  <c r="A1557" i="1"/>
  <c r="A1328" i="1"/>
  <c r="A449" i="1"/>
  <c r="A925" i="1"/>
  <c r="A1732" i="1"/>
  <c r="X1573" i="1" s="1"/>
  <c r="A1086" i="1"/>
  <c r="A1249" i="1"/>
  <c r="A1166" i="1"/>
  <c r="A18" i="4"/>
  <c r="A769" i="1"/>
  <c r="A845" i="1"/>
  <c r="A1480" i="1"/>
  <c r="A690" i="1"/>
  <c r="X36" i="2"/>
  <c r="AE36" i="2"/>
  <c r="A1165" i="1"/>
  <c r="A689" i="1"/>
  <c r="A1327" i="1"/>
  <c r="A924" i="1"/>
  <c r="A844" i="1"/>
  <c r="A1479" i="1"/>
  <c r="A534" i="1"/>
  <c r="A768" i="1"/>
  <c r="A448" i="1"/>
  <c r="A1004" i="1"/>
  <c r="A17" i="4"/>
  <c r="A1556" i="1"/>
  <c r="A1731" i="1"/>
  <c r="X1572" i="1" s="1"/>
  <c r="A612" i="1"/>
  <c r="A1248" i="1"/>
  <c r="A1085" i="1"/>
  <c r="L1646" i="1" l="1"/>
  <c r="H851" i="1" l="1"/>
  <c r="H852" i="1" s="1"/>
  <c r="H1486" i="1"/>
  <c r="H455" i="1"/>
  <c r="H456" i="1" s="1"/>
  <c r="H1411" i="1"/>
  <c r="H1412" i="1" s="1"/>
  <c r="H25" i="1"/>
  <c r="H1011" i="1"/>
  <c r="H1012" i="1" s="1"/>
  <c r="W1474" i="1"/>
  <c r="AD1468" i="1" s="1"/>
  <c r="H21" i="1"/>
  <c r="E62" i="6" s="1"/>
  <c r="H619" i="1"/>
  <c r="H620" i="1" s="1"/>
  <c r="H775" i="1"/>
  <c r="H776" i="1" s="1"/>
  <c r="H1563" i="1"/>
  <c r="H1255" i="1"/>
  <c r="H696" i="1"/>
  <c r="H697" i="1" s="1"/>
  <c r="H541" i="1"/>
  <c r="H542" i="1" s="1"/>
  <c r="H275" i="1"/>
  <c r="V1452" i="1"/>
  <c r="H1334" i="1"/>
  <c r="H1335" i="1" s="1"/>
  <c r="H108" i="1"/>
  <c r="H1172" i="1"/>
  <c r="H1173" i="1" s="1"/>
  <c r="H358" i="1"/>
  <c r="H1092" i="1"/>
  <c r="H1093" i="1" s="1"/>
  <c r="H193" i="1"/>
  <c r="H931" i="1"/>
  <c r="H932" i="1" s="1"/>
  <c r="E63" i="6" l="1"/>
  <c r="E63" i="8"/>
  <c r="E62" i="8" l="1"/>
  <c r="E54" i="8"/>
  <c r="E61" i="8"/>
  <c r="E58" i="8"/>
  <c r="E53" i="8"/>
  <c r="E55" i="8"/>
  <c r="E60" i="8"/>
  <c r="E56" i="8"/>
  <c r="E59" i="8"/>
  <c r="E52" i="8"/>
  <c r="E57" i="8"/>
  <c r="E57" i="6"/>
  <c r="E54" i="6"/>
  <c r="E61" i="6"/>
  <c r="E56" i="6"/>
  <c r="E52" i="6"/>
  <c r="E55" i="6"/>
  <c r="E53" i="6"/>
  <c r="E59" i="6"/>
  <c r="E58" i="6"/>
  <c r="E60" i="6"/>
  <c r="J1646" i="1" l="1"/>
  <c r="H1646" i="1"/>
  <c r="E1646" i="1"/>
  <c r="C1646" i="1"/>
  <c r="C775" i="1" l="1"/>
  <c r="C776" i="1" s="1"/>
  <c r="C1334" i="1"/>
  <c r="C1335" i="1" s="1"/>
  <c r="C1172" i="1"/>
  <c r="C1173" i="1" s="1"/>
  <c r="K1646" i="1"/>
  <c r="C931" i="1"/>
  <c r="C932" i="1" s="1"/>
  <c r="C1486" i="1"/>
  <c r="C275" i="1"/>
  <c r="C619" i="1"/>
  <c r="C620" i="1" s="1"/>
  <c r="C1411" i="1"/>
  <c r="C455" i="1"/>
  <c r="C456" i="1" s="1"/>
  <c r="C541" i="1"/>
  <c r="C542" i="1" s="1"/>
  <c r="C1563" i="1"/>
  <c r="C1564" i="1" s="1"/>
  <c r="C696" i="1"/>
  <c r="C697" i="1" s="1"/>
  <c r="C851" i="1"/>
  <c r="C852" i="1" s="1"/>
  <c r="C1011" i="1"/>
  <c r="C1012" i="1" s="1"/>
  <c r="C108" i="1"/>
  <c r="C25" i="1"/>
  <c r="C1255" i="1"/>
  <c r="U1474" i="1"/>
  <c r="AB1468" i="1" s="1"/>
  <c r="C21" i="1"/>
  <c r="C1092" i="1"/>
  <c r="C1093" i="1" s="1"/>
  <c r="T1453" i="1"/>
  <c r="C193" i="1"/>
  <c r="C358" i="1"/>
  <c r="G358" i="1" s="1"/>
  <c r="I1646" i="1"/>
  <c r="S1453" i="1"/>
  <c r="T1474" i="1"/>
  <c r="AA1468" i="1" s="1"/>
  <c r="E1486" i="1"/>
  <c r="E1334" i="1"/>
  <c r="M1646" i="1"/>
  <c r="E619" i="1"/>
  <c r="E108" i="1"/>
  <c r="J108" i="1" s="1"/>
  <c r="E25" i="1"/>
  <c r="J25" i="1" s="1"/>
  <c r="E1563" i="1"/>
  <c r="E193" i="1"/>
  <c r="J193" i="1" s="1"/>
  <c r="U1453" i="1"/>
  <c r="E931" i="1"/>
  <c r="E21" i="1"/>
  <c r="E275" i="1"/>
  <c r="J275" i="1" s="1"/>
  <c r="E1411" i="1"/>
  <c r="I1411" i="1" s="1"/>
  <c r="E851" i="1"/>
  <c r="E358" i="1"/>
  <c r="J358" i="1" s="1"/>
  <c r="E541" i="1"/>
  <c r="E1011" i="1"/>
  <c r="E1092" i="1"/>
  <c r="E1172" i="1"/>
  <c r="E455" i="1"/>
  <c r="E456" i="1" s="1"/>
  <c r="I456" i="1" s="1"/>
  <c r="E696" i="1"/>
  <c r="V1474" i="1"/>
  <c r="AC1468" i="1" s="1"/>
  <c r="E1255" i="1"/>
  <c r="I1255" i="1" s="1"/>
  <c r="E775" i="1"/>
  <c r="F1646" i="1"/>
  <c r="S1474" i="1"/>
  <c r="Z1468" i="1" s="1"/>
  <c r="I696" i="1" l="1"/>
  <c r="E697" i="1"/>
  <c r="I697" i="1" s="1"/>
  <c r="I1011" i="1"/>
  <c r="E1012" i="1"/>
  <c r="I1012" i="1" s="1"/>
  <c r="I1486" i="1"/>
  <c r="E1487" i="1"/>
  <c r="G108" i="1"/>
  <c r="I775" i="1"/>
  <c r="E776" i="1"/>
  <c r="I776" i="1" s="1"/>
  <c r="I541" i="1"/>
  <c r="E542" i="1"/>
  <c r="I542" i="1" s="1"/>
  <c r="I619" i="1"/>
  <c r="E620" i="1"/>
  <c r="I620" i="1" s="1"/>
  <c r="G193" i="1"/>
  <c r="F1012" i="1"/>
  <c r="G275" i="1"/>
  <c r="F1173" i="1"/>
  <c r="I1172" i="1"/>
  <c r="E1173" i="1"/>
  <c r="I1173" i="1" s="1"/>
  <c r="F852" i="1"/>
  <c r="F456" i="1"/>
  <c r="I1092" i="1"/>
  <c r="E1093" i="1"/>
  <c r="I1093" i="1" s="1"/>
  <c r="I851" i="1"/>
  <c r="E852" i="1"/>
  <c r="I852" i="1" s="1"/>
  <c r="I931" i="1"/>
  <c r="E932" i="1"/>
  <c r="I932" i="1" s="1"/>
  <c r="I1334" i="1"/>
  <c r="E1335" i="1"/>
  <c r="I1335" i="1" s="1"/>
  <c r="G25" i="1"/>
  <c r="C62" i="6"/>
  <c r="G21" i="1"/>
  <c r="F619" i="1"/>
  <c r="F1011" i="1"/>
  <c r="F541" i="1"/>
  <c r="F1172" i="1"/>
  <c r="D63" i="6"/>
  <c r="I455" i="1"/>
  <c r="D63" i="8"/>
  <c r="J21" i="1"/>
  <c r="D62" i="6"/>
  <c r="F1255" i="1"/>
  <c r="F851" i="1"/>
  <c r="C63" i="8"/>
  <c r="F455" i="1"/>
  <c r="C63" i="6"/>
  <c r="F1486" i="1"/>
  <c r="F1334" i="1"/>
  <c r="F1092" i="1"/>
  <c r="F696" i="1"/>
  <c r="F1411" i="1"/>
  <c r="F931" i="1"/>
  <c r="F775" i="1"/>
  <c r="F932" i="1" l="1"/>
  <c r="F1335" i="1"/>
  <c r="F620" i="1"/>
  <c r="F697" i="1"/>
  <c r="F776" i="1"/>
  <c r="F1093" i="1"/>
  <c r="F542" i="1"/>
  <c r="C57" i="6"/>
  <c r="C61" i="6"/>
  <c r="C55" i="6"/>
  <c r="C60" i="6"/>
  <c r="C53" i="6"/>
  <c r="C56" i="6"/>
  <c r="C59" i="6"/>
  <c r="C52" i="6"/>
  <c r="C54" i="6"/>
  <c r="C58" i="6"/>
  <c r="D61" i="6"/>
  <c r="D58" i="6"/>
  <c r="D52" i="6"/>
  <c r="D55" i="6"/>
  <c r="D57" i="6"/>
  <c r="D54" i="6"/>
  <c r="D53" i="6"/>
  <c r="D59" i="6"/>
  <c r="D56" i="6"/>
  <c r="D60" i="6"/>
  <c r="C54" i="8"/>
  <c r="C53" i="8"/>
  <c r="C62" i="8"/>
  <c r="C61" i="8"/>
  <c r="C58" i="8"/>
  <c r="C52" i="8"/>
  <c r="C60" i="8"/>
  <c r="C55" i="8"/>
  <c r="C56" i="8"/>
  <c r="C59" i="8"/>
  <c r="C57" i="8"/>
  <c r="D56" i="8"/>
  <c r="D60" i="8"/>
  <c r="D57" i="8"/>
  <c r="D58" i="8"/>
  <c r="D52" i="8"/>
  <c r="D53" i="8"/>
  <c r="D62" i="8"/>
  <c r="D55" i="8"/>
  <c r="D61" i="8"/>
  <c r="D59" i="8"/>
  <c r="D54" i="8"/>
  <c r="AF10" i="2" l="1"/>
  <c r="AF26" i="2"/>
  <c r="D22" i="2"/>
  <c r="E1801" i="1"/>
  <c r="C1801" i="1"/>
  <c r="Y33" i="2"/>
  <c r="AC10" i="2" l="1"/>
  <c r="E13" i="4"/>
  <c r="E1727" i="1"/>
  <c r="C1727" i="1"/>
  <c r="C13" i="4"/>
  <c r="C12" i="4"/>
  <c r="C1726" i="1"/>
  <c r="E14" i="4"/>
  <c r="E1728" i="1"/>
  <c r="E15" i="4"/>
  <c r="E1729" i="1"/>
  <c r="C26" i="4"/>
  <c r="C1740" i="1"/>
  <c r="C25" i="4"/>
  <c r="C1739" i="1"/>
  <c r="C1738" i="1"/>
  <c r="C24" i="4"/>
  <c r="E1738" i="1"/>
  <c r="E24" i="4"/>
  <c r="C16" i="4"/>
  <c r="C1730" i="1"/>
  <c r="C1731" i="1"/>
  <c r="C17" i="4"/>
  <c r="C1737" i="1"/>
  <c r="C23" i="4"/>
  <c r="Q1829" i="1"/>
  <c r="C9" i="5"/>
  <c r="C20" i="4"/>
  <c r="C1734" i="1"/>
  <c r="C21" i="4"/>
  <c r="C1735" i="1"/>
  <c r="E18" i="4"/>
  <c r="E1732" i="1"/>
  <c r="E19" i="4"/>
  <c r="E1733" i="1"/>
  <c r="E1724" i="1"/>
  <c r="E10" i="4"/>
  <c r="C1725" i="1"/>
  <c r="C11" i="4"/>
  <c r="C1742" i="1"/>
  <c r="C28" i="4"/>
  <c r="C9" i="4"/>
  <c r="C1723" i="1"/>
  <c r="E1737" i="1"/>
  <c r="E23" i="4"/>
  <c r="E9" i="5"/>
  <c r="R1829" i="1"/>
  <c r="C1728" i="1"/>
  <c r="C14" i="4"/>
  <c r="C1729" i="1"/>
  <c r="C15" i="4"/>
  <c r="E25" i="4"/>
  <c r="E1739" i="1"/>
  <c r="E26" i="4"/>
  <c r="E1740" i="1"/>
  <c r="C1724" i="1"/>
  <c r="C10" i="4"/>
  <c r="E16" i="4"/>
  <c r="E1730" i="1"/>
  <c r="E17" i="4"/>
  <c r="E1731" i="1"/>
  <c r="E1722" i="1"/>
  <c r="E8" i="4"/>
  <c r="C1722" i="1"/>
  <c r="C8" i="4"/>
  <c r="E1734" i="1"/>
  <c r="E20" i="4"/>
  <c r="E1735" i="1"/>
  <c r="E21" i="4"/>
  <c r="C18" i="4"/>
  <c r="C1732" i="1"/>
  <c r="C1733" i="1"/>
  <c r="C19" i="4"/>
  <c r="E28" i="4"/>
  <c r="E1742" i="1"/>
  <c r="E1723" i="1"/>
  <c r="E9" i="4"/>
  <c r="H1803" i="1"/>
  <c r="E1803" i="1"/>
  <c r="C1803" i="1"/>
  <c r="AF9" i="2"/>
  <c r="Y10" i="2"/>
  <c r="AF17" i="2"/>
  <c r="Y17" i="2"/>
  <c r="C1452" i="1"/>
  <c r="E1546" i="1"/>
  <c r="Y26" i="2"/>
  <c r="H11" i="5" l="1"/>
  <c r="S1833" i="1"/>
  <c r="E11" i="5"/>
  <c r="R1833" i="1"/>
  <c r="C11" i="5"/>
  <c r="Q1833" i="1"/>
  <c r="E1725" i="1"/>
  <c r="E11" i="4"/>
  <c r="C1485" i="1"/>
  <c r="F1452" i="1"/>
  <c r="C22" i="4"/>
  <c r="E29" i="4"/>
  <c r="C29" i="4"/>
  <c r="C1736" i="1"/>
  <c r="Q1791" i="1" s="1"/>
  <c r="E1743" i="1"/>
  <c r="C1743" i="1"/>
  <c r="E12" i="4"/>
  <c r="E1726" i="1"/>
  <c r="E1736" i="1" s="1"/>
  <c r="R1791" i="1" s="1"/>
  <c r="Y9" i="2"/>
  <c r="Y44" i="2" s="1"/>
  <c r="E53" i="2" s="1"/>
  <c r="AF44" i="2"/>
  <c r="D53" i="2" s="1"/>
  <c r="D56" i="2" s="1"/>
  <c r="D57" i="2" s="1"/>
  <c r="AC17" i="2"/>
  <c r="AC44" i="2" s="1"/>
  <c r="E55" i="2" s="1"/>
  <c r="E1536" i="1"/>
  <c r="E56" i="2" l="1"/>
  <c r="E57" i="2" s="1"/>
  <c r="D37" i="2"/>
  <c r="C1492" i="1"/>
  <c r="C1487" i="1"/>
  <c r="F1487" i="1" s="1"/>
  <c r="F1485" i="1"/>
  <c r="E22" i="4"/>
  <c r="D36" i="2"/>
  <c r="D17" i="2"/>
  <c r="D33" i="2"/>
  <c r="E1531" i="1"/>
  <c r="H11" i="2" l="1"/>
  <c r="R1777" i="1"/>
  <c r="H1725" i="1"/>
  <c r="Y1566" i="1" s="1"/>
  <c r="H11" i="4"/>
  <c r="R1776" i="1"/>
  <c r="H10" i="4"/>
  <c r="H1724" i="1"/>
  <c r="Y1565" i="1" s="1"/>
  <c r="F1492" i="1"/>
  <c r="P484" i="1"/>
  <c r="E1529" i="1"/>
  <c r="E1562" i="1" s="1"/>
  <c r="H17" i="2" l="1"/>
  <c r="E1564" i="1"/>
  <c r="E1569" i="1"/>
  <c r="Z1558" i="1" s="1"/>
  <c r="H1541" i="1"/>
  <c r="C22" i="2"/>
  <c r="C26" i="2"/>
  <c r="H1546" i="1"/>
  <c r="H1536" i="1" l="1"/>
  <c r="C17" i="2"/>
  <c r="I26" i="2"/>
  <c r="I11" i="2"/>
  <c r="B26" i="2"/>
  <c r="B33" i="2"/>
  <c r="H21" i="4" l="1"/>
  <c r="R1787" i="1"/>
  <c r="H1735" i="1"/>
  <c r="Y1576" i="1" s="1"/>
  <c r="C10" i="2"/>
  <c r="H1531" i="1"/>
  <c r="I17" i="2"/>
  <c r="H32" i="2"/>
  <c r="I22" i="2"/>
  <c r="B22" i="2"/>
  <c r="H1529" i="1" l="1"/>
  <c r="H1562" i="1" s="1"/>
  <c r="C9" i="2"/>
  <c r="C44" i="2" s="1"/>
  <c r="H40" i="2"/>
  <c r="H1564" i="1" l="1"/>
  <c r="H1569" i="1"/>
  <c r="AA1558" i="1" s="1"/>
  <c r="I40" i="2"/>
  <c r="H1468" i="1" l="1"/>
  <c r="H1485" i="1" s="1"/>
  <c r="I1485" i="1" s="1"/>
  <c r="H20" i="4" l="1"/>
  <c r="H1734" i="1"/>
  <c r="Y1575" i="1" s="1"/>
  <c r="R1786" i="1"/>
  <c r="H1739" i="1"/>
  <c r="H25" i="4"/>
  <c r="R1785" i="1"/>
  <c r="H1733" i="1"/>
  <c r="Y1574" i="1" s="1"/>
  <c r="H19" i="4"/>
  <c r="H1738" i="1"/>
  <c r="H24" i="4"/>
  <c r="R1779" i="1"/>
  <c r="H15" i="4"/>
  <c r="H1729" i="1"/>
  <c r="Y1570" i="1" s="1"/>
  <c r="H1737" i="1"/>
  <c r="H23" i="4"/>
  <c r="H18" i="4"/>
  <c r="R1783" i="1"/>
  <c r="H1732" i="1"/>
  <c r="Y1573" i="1" s="1"/>
  <c r="H28" i="4"/>
  <c r="H1742" i="1"/>
  <c r="H1487" i="1"/>
  <c r="I1487" i="1" s="1"/>
  <c r="H1492" i="1"/>
  <c r="H1740" i="1"/>
  <c r="H26" i="4"/>
  <c r="H29" i="4" s="1"/>
  <c r="H39" i="2"/>
  <c r="H38" i="2"/>
  <c r="H37" i="2"/>
  <c r="R484" i="1" l="1"/>
  <c r="I1492" i="1"/>
  <c r="H1730" i="1"/>
  <c r="Y1571" i="1" s="1"/>
  <c r="R1784" i="1"/>
  <c r="H16" i="4"/>
  <c r="R1778" i="1"/>
  <c r="H14" i="4"/>
  <c r="H1728" i="1"/>
  <c r="Y1569" i="1" s="1"/>
  <c r="H1743" i="1"/>
  <c r="B43" i="2"/>
  <c r="G43" i="2" s="1"/>
  <c r="G44" i="2" s="1"/>
  <c r="B45" i="2" s="1"/>
  <c r="H43" i="2"/>
  <c r="H31" i="2"/>
  <c r="H36" i="2"/>
  <c r="H27" i="2"/>
  <c r="H17" i="4" l="1"/>
  <c r="R1782" i="1"/>
  <c r="H1731" i="1"/>
  <c r="Y1572" i="1" s="1"/>
  <c r="I37" i="2"/>
  <c r="I38" i="2"/>
  <c r="I39" i="2"/>
  <c r="D10" i="2" l="1"/>
  <c r="I27" i="2"/>
  <c r="I31" i="2"/>
  <c r="I36" i="2"/>
  <c r="I44" i="2" s="1"/>
  <c r="R1781" i="1" l="1"/>
  <c r="H1727" i="1"/>
  <c r="Y1568" i="1" s="1"/>
  <c r="H13" i="4"/>
  <c r="B10" i="2"/>
  <c r="H10" i="2"/>
  <c r="H44" i="2" s="1"/>
  <c r="F55" i="2" s="1"/>
  <c r="B9" i="2" l="1"/>
  <c r="B44" i="2" s="1"/>
  <c r="B46" i="2" s="1"/>
  <c r="H9" i="4" l="1"/>
  <c r="H22" i="4" s="1"/>
  <c r="H1723" i="1"/>
  <c r="R1775" i="1"/>
  <c r="D9" i="2"/>
  <c r="D44" i="2" s="1"/>
  <c r="F53" i="2" s="1"/>
  <c r="F56" i="2" s="1"/>
  <c r="F57" i="2" s="1"/>
  <c r="Y1564" i="1" l="1"/>
  <c r="H1736" i="1"/>
  <c r="S1791" i="1" s="1"/>
</calcChain>
</file>

<file path=xl/comments1.xml><?xml version="1.0" encoding="utf-8"?>
<comments xmlns="http://schemas.openxmlformats.org/spreadsheetml/2006/main">
  <authors>
    <author>Sara Barnes</author>
  </authors>
  <commentList>
    <comment ref="U1656" authorId="0">
      <text>
        <r>
          <rPr>
            <b/>
            <sz val="8"/>
            <color rgb="FF000000"/>
            <rFont val="Tahoma"/>
            <family val="2"/>
          </rPr>
          <t>Sara Barnes:</t>
        </r>
        <r>
          <rPr>
            <sz val="8"/>
            <color rgb="FF000000"/>
            <rFont val="Tahoma"/>
            <family val="2"/>
          </rPr>
          <t xml:space="preserve">
USD 110 reflects combined data on behalf of USD 238-West Smith Co. and USD 324-Eastern Heights.</t>
        </r>
      </text>
    </comment>
    <comment ref="W1656" authorId="0">
      <text>
        <r>
          <rPr>
            <b/>
            <sz val="8"/>
            <color rgb="FF000000"/>
            <rFont val="Tahoma"/>
            <family val="2"/>
          </rPr>
          <t>Sara Barnes:</t>
        </r>
        <r>
          <rPr>
            <sz val="8"/>
            <color rgb="FF000000"/>
            <rFont val="Tahoma"/>
            <family val="2"/>
          </rPr>
          <t xml:space="preserve">
USD 110 reflects combined data on behalf of USD 238-West Smith Co. and USD 324-Eastern Heights.</t>
        </r>
      </text>
    </comment>
    <comment ref="AE1656" authorId="0">
      <text>
        <r>
          <rPr>
            <b/>
            <sz val="8"/>
            <color rgb="FF000000"/>
            <rFont val="Tahoma"/>
            <family val="2"/>
          </rPr>
          <t>Sara Barnes:</t>
        </r>
        <r>
          <rPr>
            <sz val="8"/>
            <color rgb="FF000000"/>
            <rFont val="Tahoma"/>
            <family val="2"/>
          </rPr>
          <t xml:space="preserve">
USD 110 reflects combined data on behalf of USD 238-West Smith Co. and USD 324-Eastern Heights.</t>
        </r>
      </text>
    </comment>
    <comment ref="X1880" authorId="0">
      <text>
        <r>
          <rPr>
            <b/>
            <sz val="9"/>
            <color rgb="FF000000"/>
            <rFont val="Tahoma"/>
            <family val="2"/>
          </rPr>
          <t>Sara Barnes:</t>
        </r>
        <r>
          <rPr>
            <sz val="9"/>
            <color rgb="FF000000"/>
            <rFont val="Tahoma"/>
            <family val="2"/>
          </rPr>
          <t xml:space="preserve">
6-2-14:  Corrected from 201 to 200 as confirmed by Mike.</t>
        </r>
      </text>
    </comment>
    <comment ref="Z1880" authorId="0">
      <text>
        <r>
          <rPr>
            <b/>
            <sz val="9"/>
            <color rgb="FF000000"/>
            <rFont val="Tahoma"/>
            <family val="2"/>
          </rPr>
          <t>Sara Barnes:</t>
        </r>
        <r>
          <rPr>
            <sz val="9"/>
            <color rgb="FF000000"/>
            <rFont val="Tahoma"/>
            <family val="2"/>
          </rPr>
          <t xml:space="preserve">
6-2-14:  Corrected from 201 to 200 as confirmed by Mike.</t>
        </r>
      </text>
    </comment>
  </commentList>
</comments>
</file>

<file path=xl/sharedStrings.xml><?xml version="1.0" encoding="utf-8"?>
<sst xmlns="http://schemas.openxmlformats.org/spreadsheetml/2006/main" count="1460" uniqueCount="256">
  <si>
    <t>USD#</t>
  </si>
  <si>
    <t>Code</t>
  </si>
  <si>
    <t>%</t>
  </si>
  <si>
    <t>of</t>
  </si>
  <si>
    <t>inc/</t>
  </si>
  <si>
    <t>Line</t>
  </si>
  <si>
    <t>Actual</t>
  </si>
  <si>
    <t>Tot</t>
  </si>
  <si>
    <t>dec</t>
  </si>
  <si>
    <t>Budget</t>
  </si>
  <si>
    <t>GRAPH</t>
  </si>
  <si>
    <t>Instruction</t>
  </si>
  <si>
    <t>Summary of total expenditures (All Funds)</t>
  </si>
  <si>
    <t>Student Support</t>
  </si>
  <si>
    <t>Instructional Support</t>
  </si>
  <si>
    <t>Operations &amp; Maintenance</t>
  </si>
  <si>
    <t>Transportation</t>
  </si>
  <si>
    <t>Food Services</t>
  </si>
  <si>
    <t>Capital Improvements</t>
  </si>
  <si>
    <t>Debt Services</t>
  </si>
  <si>
    <t>Other Costs</t>
  </si>
  <si>
    <t>PIE GRAPH</t>
  </si>
  <si>
    <t>Amount per Pupil</t>
  </si>
  <si>
    <t>Further definition of what goes into each category:</t>
  </si>
  <si>
    <t xml:space="preserve">Instruction - 1000 </t>
  </si>
  <si>
    <t>Transportation - 2700</t>
  </si>
  <si>
    <t>Food Service - 3100</t>
  </si>
  <si>
    <t>Capital Improvements - 4000</t>
  </si>
  <si>
    <t>Debt Services - 5100</t>
  </si>
  <si>
    <t>Operations &amp; Maintenance - 2600</t>
  </si>
  <si>
    <t>Transfers - 5200</t>
  </si>
  <si>
    <t>Summary of General Fund Expenditures</t>
  </si>
  <si>
    <t>by Function</t>
  </si>
  <si>
    <t>Summary of General Fund Expenditures - GRAPH</t>
  </si>
  <si>
    <t>Summary of General Fund Expenditures - Pie</t>
  </si>
  <si>
    <t>Total Expenditures</t>
  </si>
  <si>
    <t>The Summary of General Fund Expenditures chart information comes from pages 6-13 and only uses the 'General Fund' line items.</t>
  </si>
  <si>
    <t>Summary of Supplemental General Fund Expenditures</t>
  </si>
  <si>
    <t>Summary of Supplemental Fund Expenditures - GRAPH</t>
  </si>
  <si>
    <t>Summary of Supplemental Fund Expenditures - PIE</t>
  </si>
  <si>
    <t xml:space="preserve">The Summary of Supplemental General Fund Expenditures chart information comes from pages 6-13 and only uses the 'Supplemental </t>
  </si>
  <si>
    <t>General Fund' line items.</t>
  </si>
  <si>
    <t>Summary of General and Supplemental General Fund</t>
  </si>
  <si>
    <t>Expenditures by Function</t>
  </si>
  <si>
    <t>General and Supplemental Expenditures-GRAPH</t>
  </si>
  <si>
    <t>PIE</t>
  </si>
  <si>
    <t>Summary of Special Education Fund</t>
  </si>
  <si>
    <t>Summary of Special Education Fund Expenditures-GRAPH</t>
  </si>
  <si>
    <t>The Summary of Special Education Fund Expenditures chart information comes from pages 6-13 and only uses the 'Special Education Fund'</t>
  </si>
  <si>
    <t>line items.  (Total expenditures excludes Special Ed Coop Fund because it would include expenditures for all schools participating in the Coop.)</t>
  </si>
  <si>
    <t>Instruction Expenditures   (1000)</t>
  </si>
  <si>
    <t>Top 3 Instruction Expenditures</t>
  </si>
  <si>
    <t xml:space="preserve">General </t>
  </si>
  <si>
    <t>General</t>
  </si>
  <si>
    <t>Supplemental General</t>
  </si>
  <si>
    <t>Federal Funds</t>
  </si>
  <si>
    <t>Special Education</t>
  </si>
  <si>
    <t>At Risk (4yr Old)</t>
  </si>
  <si>
    <t>Instruction Expenditures-GRAPH</t>
  </si>
  <si>
    <t>At Risk (K-12)</t>
  </si>
  <si>
    <t>Bilingual Education</t>
  </si>
  <si>
    <t>Instruction Expenditures</t>
  </si>
  <si>
    <t>Virtual Education</t>
  </si>
  <si>
    <t>Capital Outlay</t>
  </si>
  <si>
    <t>Driver Education</t>
  </si>
  <si>
    <t>Student Support Expenditures</t>
  </si>
  <si>
    <t>Declining Enrollment</t>
  </si>
  <si>
    <t>Extraordinary School Program</t>
  </si>
  <si>
    <t>Food Service</t>
  </si>
  <si>
    <t>Professional Development</t>
  </si>
  <si>
    <t>Parent Education Program</t>
  </si>
  <si>
    <t>Instructional Support Expenditures</t>
  </si>
  <si>
    <t>Summer School</t>
  </si>
  <si>
    <t>Cost of Living</t>
  </si>
  <si>
    <t>Gifts/Grants</t>
  </si>
  <si>
    <t>General Administration Expenditures 2300</t>
  </si>
  <si>
    <t xml:space="preserve">Special Liability </t>
  </si>
  <si>
    <t>School Retirement</t>
  </si>
  <si>
    <t>General Administration Expenditures</t>
  </si>
  <si>
    <t>Extraordinary Growth Facilities</t>
  </si>
  <si>
    <t xml:space="preserve">Special Reserve </t>
  </si>
  <si>
    <t>KPERS Spec. Ret. Contribution</t>
  </si>
  <si>
    <t>Operations and Maintenance Expenditures</t>
  </si>
  <si>
    <t>Contingency Reserve</t>
  </si>
  <si>
    <t>Text Book &amp; Student Material</t>
  </si>
  <si>
    <t>Activity Fund</t>
  </si>
  <si>
    <t>No-Fund Warrant</t>
  </si>
  <si>
    <t>Special Assessment</t>
  </si>
  <si>
    <t>Temporary Note</t>
  </si>
  <si>
    <t>SUBTOTAL</t>
  </si>
  <si>
    <t>School Administration Expenditures 2400</t>
  </si>
  <si>
    <t>Enrollment (FTE)*</t>
  </si>
  <si>
    <t>School Administration Expenditures</t>
  </si>
  <si>
    <t>Adult Education</t>
  </si>
  <si>
    <t>Adult Supplemental Education</t>
  </si>
  <si>
    <t>Capital Improvements (4000)</t>
  </si>
  <si>
    <t>Special Education Coop</t>
  </si>
  <si>
    <t>TOTAL</t>
  </si>
  <si>
    <t>Debt Services (5100)</t>
  </si>
  <si>
    <t>Transfers (5200)</t>
  </si>
  <si>
    <t>Transfers</t>
  </si>
  <si>
    <t>Transportation (2700)</t>
  </si>
  <si>
    <t>Transportation Expenditures</t>
  </si>
  <si>
    <t>Food Service (3100)</t>
  </si>
  <si>
    <t>Food Service Expenditures</t>
  </si>
  <si>
    <t>NOTE:  Gifts/Grants includes private grants and grants from nonfederal sources.</t>
  </si>
  <si>
    <t>Student Support Expenditures (2100)</t>
  </si>
  <si>
    <t>Driver Training</t>
  </si>
  <si>
    <t>Special Liability</t>
  </si>
  <si>
    <t>Special Reserve</t>
  </si>
  <si>
    <t>Instructional Support Expenditures (2200)</t>
  </si>
  <si>
    <t>General Administration Expenditures (2300)</t>
  </si>
  <si>
    <t>Special Liability Expense</t>
  </si>
  <si>
    <t>School Administration Expenditures (2400)</t>
  </si>
  <si>
    <t>Operations and Maintenance Expenditures (2600)</t>
  </si>
  <si>
    <t xml:space="preserve">Text Book &amp; Student Material </t>
  </si>
  <si>
    <t>Transportation Expenditures (2700)</t>
  </si>
  <si>
    <t>Food Services Expenditures (3100)</t>
  </si>
  <si>
    <t>Capital Improvements Expenditures (4000)</t>
  </si>
  <si>
    <t>Debt Services Expenditures (5100)</t>
  </si>
  <si>
    <t>4 years worth</t>
  </si>
  <si>
    <t>Not used anymore as the figures are above</t>
  </si>
  <si>
    <t>FTE Enrollment for Budget Authority</t>
  </si>
  <si>
    <t>Joint graph</t>
  </si>
  <si>
    <t>Number of Students - Free Meals</t>
  </si>
  <si>
    <t>Total Low Income</t>
  </si>
  <si>
    <t>5 years worth</t>
  </si>
  <si>
    <t>FTE for Calculating Amount per Pupil</t>
  </si>
  <si>
    <t>*FTE used for Budget Authority</t>
  </si>
  <si>
    <t>** FTE used to calculate BSAPP</t>
  </si>
  <si>
    <t>Only works when sheet is unprotected (so that a pie chart can be selected first)</t>
  </si>
  <si>
    <t>Miscellaneous Information</t>
  </si>
  <si>
    <t>Unencumbered Cash Balance by Fund</t>
  </si>
  <si>
    <t>Unencumbered Cash balance by fund</t>
  </si>
  <si>
    <t>TOTAL USD</t>
  </si>
  <si>
    <t>No Fund Warrant</t>
  </si>
  <si>
    <t>Reserve Funds</t>
  </si>
  <si>
    <t>Unencumbered Cash Balance</t>
  </si>
  <si>
    <t>TOTAL OTHER</t>
  </si>
  <si>
    <t>USD</t>
  </si>
  <si>
    <t>Free Meals</t>
  </si>
  <si>
    <t>Reduced</t>
  </si>
  <si>
    <t>D0328 &amp; D0354</t>
  </si>
  <si>
    <t xml:space="preserve">D0441 &amp; D0488 </t>
  </si>
  <si>
    <t xml:space="preserve">D0406 &amp; D0486 </t>
  </si>
  <si>
    <t>D0451 &amp; D0442</t>
  </si>
  <si>
    <t>*School districts are authorized by law to self insure rather than purchase insurance for the following categories:  Worker's Comp,</t>
  </si>
  <si>
    <t>Health Insurance, Life Insurance, Property and Casualty (Risk Management) and Disability Income Insurance.  Monies are placed</t>
  </si>
  <si>
    <t>in the Self Insured Fund to pay for claims which may arise from the categories listed above.</t>
  </si>
  <si>
    <t>Enrollment Information</t>
  </si>
  <si>
    <t xml:space="preserve">Number of Students - </t>
  </si>
  <si>
    <t xml:space="preserve"> Free Meals</t>
  </si>
  <si>
    <t>Reduced Meals</t>
  </si>
  <si>
    <t>Mill Rates by Fund</t>
  </si>
  <si>
    <t>Historical Museum</t>
  </si>
  <si>
    <t>Public Library Board</t>
  </si>
  <si>
    <t>Public Library Brd &amp; Emp Benf</t>
  </si>
  <si>
    <t>Total USD Mill Rates-PIE</t>
  </si>
  <si>
    <t>Total USD Mill Rates</t>
  </si>
  <si>
    <t>Other Information</t>
  </si>
  <si>
    <t>Assessed Valuation</t>
  </si>
  <si>
    <t>Bonded Indebtedness</t>
  </si>
  <si>
    <r>
      <t>Note</t>
    </r>
    <r>
      <rPr>
        <sz val="10"/>
        <rFont val="Arial"/>
        <family val="2"/>
      </rPr>
      <t>:  Percentages on charts are within +-1% due to rounding used.  Pie graph percentages may differ from charts for this reason also.</t>
    </r>
  </si>
  <si>
    <t>Estimated</t>
  </si>
  <si>
    <t>Amount</t>
  </si>
  <si>
    <t>State</t>
  </si>
  <si>
    <t>Federal</t>
  </si>
  <si>
    <t>Local</t>
  </si>
  <si>
    <t>Fund</t>
  </si>
  <si>
    <t>Budgeted</t>
  </si>
  <si>
    <t>Cash Balance</t>
  </si>
  <si>
    <t xml:space="preserve">Interest </t>
  </si>
  <si>
    <t>Other</t>
  </si>
  <si>
    <t>Special Liability Expense Fund</t>
  </si>
  <si>
    <t>Special Reserve Fund</t>
  </si>
  <si>
    <t>Gifts and Grants</t>
  </si>
  <si>
    <t>Textbook &amp; Student Materials Revolving</t>
  </si>
  <si>
    <t>XXXXXXXXX</t>
  </si>
  <si>
    <t xml:space="preserve">KPERS Special Retirement Contribution </t>
  </si>
  <si>
    <t>Activity Funds</t>
  </si>
  <si>
    <t>Coop Special Education</t>
  </si>
  <si>
    <t>xxxxxxxxxxx</t>
  </si>
  <si>
    <t>xxxxxxxxxxxx</t>
  </si>
  <si>
    <t>Less Transfers</t>
  </si>
  <si>
    <t>TOTAL Budget Expenditures</t>
  </si>
  <si>
    <t>State Revenues</t>
  </si>
  <si>
    <t>Federal Revenues</t>
  </si>
  <si>
    <t>Total Revenues</t>
  </si>
  <si>
    <t>Revenues Per Pupil</t>
  </si>
  <si>
    <t>Public Library Board &amp; Employee Bnfts</t>
  </si>
  <si>
    <t>Summary of Total Expenditures By Function (All Funds)</t>
  </si>
  <si>
    <t>Current Expenditures**</t>
  </si>
  <si>
    <t>Total Expenditures*</t>
  </si>
  <si>
    <t>Percent of Expenditures</t>
  </si>
  <si>
    <r>
      <rPr>
        <b/>
        <i/>
        <sz val="11"/>
        <rFont val="Arial Narrow"/>
        <family val="2"/>
      </rPr>
      <t>**</t>
    </r>
    <r>
      <rPr>
        <i/>
        <sz val="10"/>
        <rFont val="Arial Narrow"/>
        <family val="2"/>
      </rPr>
      <t>Current Spending excludes Capital Outlay and Bond Debt expenditures (Code 16, Code 62, Code 63)</t>
    </r>
  </si>
  <si>
    <r>
      <rPr>
        <b/>
        <i/>
        <sz val="11"/>
        <rFont val="Arial Narrow"/>
        <family val="2"/>
      </rPr>
      <t>***</t>
    </r>
    <r>
      <rPr>
        <i/>
        <sz val="10"/>
        <rFont val="Arial Narrow"/>
        <family val="2"/>
      </rPr>
      <t>Instruction excludes Capital Outlay and Bond Debt expenditures (Code 16, Code 62, Code 63)</t>
    </r>
  </si>
  <si>
    <t>Used for BAG Chart</t>
  </si>
  <si>
    <t>Total Expenditures By Function (All Funds)</t>
  </si>
  <si>
    <r>
      <t>Instruction</t>
    </r>
    <r>
      <rPr>
        <b/>
        <sz val="9"/>
        <rFont val="Arial"/>
        <family val="2"/>
      </rPr>
      <t>***</t>
    </r>
    <r>
      <rPr>
        <sz val="9"/>
        <rFont val="Arial"/>
        <family val="2"/>
      </rPr>
      <t xml:space="preserve"> (Total Expenditures)</t>
    </r>
  </si>
  <si>
    <r>
      <t>Instruction</t>
    </r>
    <r>
      <rPr>
        <b/>
        <sz val="9"/>
        <rFont val="Arial"/>
        <family val="2"/>
      </rPr>
      <t xml:space="preserve">*** </t>
    </r>
    <r>
      <rPr>
        <sz val="9"/>
        <rFont val="Arial"/>
        <family val="2"/>
      </rPr>
      <t>(Current Expenditures)</t>
    </r>
  </si>
  <si>
    <t>Student Support Services</t>
  </si>
  <si>
    <t>Student Support Services - 2100</t>
  </si>
  <si>
    <t>Instructional Support Services</t>
  </si>
  <si>
    <t xml:space="preserve">Instructional Support Services - 2200 </t>
  </si>
  <si>
    <t>Total Expenditures Amount Per Pupil By Function (All Funds)</t>
  </si>
  <si>
    <t>Central Services Expenditures (2500)</t>
  </si>
  <si>
    <t>Other Support Services Expenditures (2900)</t>
  </si>
  <si>
    <t>Central Services (2500)</t>
  </si>
  <si>
    <t>Central Services</t>
  </si>
  <si>
    <t>Other Support Services (2900)</t>
  </si>
  <si>
    <t>Other Support Services</t>
  </si>
  <si>
    <t>Community Services Operations (3300)</t>
  </si>
  <si>
    <t>Community Service Operations (3300)</t>
  </si>
  <si>
    <t>Community Services Operations Expenses</t>
  </si>
  <si>
    <t>Administration &amp; Support</t>
  </si>
  <si>
    <t xml:space="preserve">Administration &amp; Support - 2300, 2400 and 2500 </t>
  </si>
  <si>
    <t>Other Costs - 2900 and 3300</t>
  </si>
  <si>
    <t>Administraton &amp; Support</t>
  </si>
  <si>
    <t>Mill Levies by Fund</t>
  </si>
  <si>
    <t>and adds together the 'General Fund' and 'Supplemental General Fund' line items.</t>
  </si>
  <si>
    <t>The Summary of General and Supplemental General Fund Expenditures chart information comes from pages 6-13 of the Sumexpen</t>
  </si>
  <si>
    <t>co6 d15, d16, d18</t>
  </si>
  <si>
    <t>Effective July 1, 2014 (2014-15 school year) KSA 72-6431 states proceeds from the</t>
  </si>
  <si>
    <t xml:space="preserve">Ad Valorem taxes levied for the General Fund shall be remitted to the </t>
  </si>
  <si>
    <t>State Treasurer.  Such remittance shall be redistributed as state general aid.</t>
  </si>
  <si>
    <t>Local Revenues*</t>
  </si>
  <si>
    <t>*Excludes "Transfers" to avoid duplication of revenue.</t>
  </si>
  <si>
    <t>Total Expenditures Per Pupil**</t>
  </si>
  <si>
    <t>Total USD Debt</t>
  </si>
  <si>
    <t>Total Expenditures By Function (Most Funds)</t>
  </si>
  <si>
    <t>Total Expenditures Amount Per Pupil By Function (Most Funds)</t>
  </si>
  <si>
    <t>x</t>
  </si>
  <si>
    <t>Career and Post-Secondary Ed.</t>
  </si>
  <si>
    <t>hardcoded voc. fund name</t>
  </si>
  <si>
    <t>Career and Postsecondary Ed.</t>
  </si>
  <si>
    <t>Career and Postsecondary Education</t>
  </si>
  <si>
    <t>2014-15</t>
  </si>
  <si>
    <t>*The funds that are included in the categories above are:  General, Supplemental General, Bilingual Education, At Risk(4yr Old), At Risk(K-12), Virtual Education, Capital Outlay, Driver Education, Extraordinary School Program, Summer School, Special Education, Career and Postsecondary Education, Professional Development, Bond &amp; Interest #1, Bond &amp; Interest #2, No-Fund Warrant, Special Assessment, Parent Education, School Retirement,  Student Materials Revolving &amp; Textbook Rental, Gifts/Grants, KPERS Special Retirement Contribution, Contingency, Special Liability Expense, Federal Funds and Activity Fund.</t>
  </si>
  <si>
    <t>**The funds that are included in the categories above are:  General, Supplemental General, Bilingual Education, At Risk(4yr Old), At Risk(K-12), Virtual Education, Capital Outlay, Driver Education, Extraordinary School Program, Summer School, Special Education, Career and Postsecondary Education, Professional Development, Bond &amp; Interest #1, Bond &amp; Interest #2, No-Fund Warrant, Special Assessment, Parent Education, School Retirement,  Student Materials Revolving &amp; Textbook Rental, Gifts/Grants, KPERS Special Retirement Contribution, Contingency, Special Liability Expense, Federal Funds and Activity Fund.</t>
  </si>
  <si>
    <t>XXXXXXXXXXX</t>
  </si>
  <si>
    <t>XXXXXXXXXX</t>
  </si>
  <si>
    <r>
      <rPr>
        <b/>
        <i/>
        <sz val="12"/>
        <rFont val="Arial Narrow"/>
        <family val="2"/>
      </rPr>
      <t>*</t>
    </r>
    <r>
      <rPr>
        <i/>
        <sz val="10"/>
        <rFont val="Arial Narrow"/>
        <family val="2"/>
      </rPr>
      <t>The funds that are included in the categories above are:  General, Supplemental General, Bilingual Education, At Risk(4yr Old), At Risk(K-12), Virtual Education, Capital Outlay, Driver Education, Extraordinary School Program, Summer School, Special Education, Career and Postsecondary Education, Professional Development, Bond &amp; Interest #1, Bond &amp; Interest #2, No-Fund Warrant, Special Assessment, Parent Education, School Retirement,  Student Materials Revolving &amp; Textbook Rental, Gifts/Grants, KPERS Special Retirement Contribution, Contingency, Special Liability Expense, Federal Funds, Adult Education, Adult Supplemental Education, Activity Fund and Special Education Coop Fund.</t>
    </r>
  </si>
  <si>
    <t>*The funds that are included in the categories above are:  General, Supplemental General, Bilingual Education, At Risk(4yr Old), At Risk(K-12), Virtual Education, Capital Outlay, Driver Education, Extraordinary School Program, Summer School, Special Education, Career and Postsecondary Education, Professional Development, Bond &amp; Interest #1, Bond &amp; Interest #2, No-Fund Warrant, Special Assessment, Parent Education, School Retirement,  Student Materials Revolving &amp; Textbook Rental, Gifts/Grants, KPERS Special Retirement Contribution, Contingency, Special Liability Expense, Federal Funds, Adult Education, Adult Supplemental Education, Activity Fund and Special Education Coop Fund.</t>
  </si>
  <si>
    <t>**The funds that are included in the categories above are:  General, Supplemental General, Bilingual Education, At Risk(4yr Old), At Risk(K-12), Virtual Education, Capital Outlay, Driver Education, Extraordinary School Program, Summer School, Special Education, Career and Postsecondary Education, Professional Development, Bond &amp; Interest #1, Bond &amp; Interest #2, No-Fund Warrant, Special Assessment, Parent Education, School Retirement,  Student Materials Revolving &amp; Textbook Rental, Gifts/Grants, KPERS Special Retirement Contribution, Contingency, Special Liability Expense, Federal Funds, Adult Education, Adult Supplemental Education, Activity Fund and Special Education Coop Fund.</t>
  </si>
  <si>
    <t>n/a</t>
  </si>
  <si>
    <t>2015-16</t>
  </si>
  <si>
    <t>2016-17 (get from last year's data sheet)</t>
  </si>
  <si>
    <t>FTE Enrollment (excl. Virtual)*</t>
  </si>
  <si>
    <t>*FTE Enrollment is based on 9/20 and 2/20, including 4yr old at-risk.  Beginning in the 2017-2018 school year, full-day kindergarten</t>
  </si>
  <si>
    <t>is funded as 1.0 FTE.  If the district offered full-day kindergarten in the 2017-18 school year, full-day kindergarten is funded as 1.0 FTE.</t>
  </si>
  <si>
    <t>FTE Enrollment (incl. Virtual)*</t>
  </si>
  <si>
    <t>Amount per pupil excludes the following funds:  Adult Education, Adult Supplemental Education, and Special Education Coop.</t>
  </si>
  <si>
    <t xml:space="preserve">*FTE enrollment is based on  9/20 and 2/20,  including 4yr old at-risk.  Beginning in the 2017-18 school year, full-day kindergarten is funded as  </t>
  </si>
  <si>
    <t>1.0 FTE.  If the district offered full-day kindergarten in the 2017-18 school year, the 2016-17 kindergarten FTE is funded as 1.0 regardless of attendance.</t>
  </si>
  <si>
    <t>Includes virtual enrollment.</t>
  </si>
  <si>
    <t>*FTE Enrollment is based on 9/20 and 2/20, including 4yr old at-risk.  Beginning in the 2017-18 school year, full-day kindergarten is funded as 1.0 FTE.  If the district offered full-day kindergarten in the 2017-18 school year, the 2016-17 kindergarten FTE is funded as 1.0 regardless of attendance.  Includes virtual enrollment.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</si>
</sst>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&quot;$&quot;#,##0"/>
    <numFmt numFmtId="165" formatCode="#,##0.000"/>
    <numFmt numFmtId="166" formatCode="#,##0.0"/>
    <numFmt numFmtId="167" formatCode="mmmm\ d\,\ yyyy"/>
    <numFmt numFmtId="168" formatCode="0.0"/>
    <numFmt numFmtId="169" formatCode="00"/>
  </numFmts>
  <fonts count="49">
    <font>
      <sz val="11"/>
      <color theme="1"/>
      <name val="Calibri"/>
      <family val="2"/>
      <scheme val="minor"/>
    </font>
    <font>
      <sz val="10"/>
      <color rgb="FF000000"/>
      <name val="Geneva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sz val="10"/>
      <name val="Calibri"/>
      <family val="2"/>
    </font>
    <font>
      <sz val="10"/>
      <name val="Arial Narrow"/>
      <family val="2"/>
    </font>
    <font>
      <sz val="10"/>
      <color rgb="FF00B050"/>
      <name val="Arial"/>
      <family val="2"/>
    </font>
    <font>
      <sz val="9"/>
      <name val="Arial Narrow"/>
      <family val="2"/>
    </font>
    <font>
      <sz val="10"/>
      <name val="Geneva"/>
    </font>
    <font>
      <i/>
      <sz val="10"/>
      <color rgb="FFFF0000"/>
      <name val="Arial"/>
      <family val="2"/>
    </font>
    <font>
      <sz val="10"/>
      <color rgb="FF4F6228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Calibri"/>
      <family val="2"/>
    </font>
    <font>
      <sz val="10"/>
      <color rgb="FF3333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name val="Geneva"/>
    </font>
    <font>
      <sz val="20"/>
      <name val="Arial Rounded MT Bold"/>
      <family val="2"/>
    </font>
    <font>
      <sz val="9"/>
      <name val="Arial"/>
      <family val="2"/>
    </font>
    <font>
      <sz val="16"/>
      <name val="Arial Rounded MT Bold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12"/>
      <name val="Arial Narrow"/>
      <family val="2"/>
    </font>
    <font>
      <sz val="10"/>
      <color indexed="10"/>
      <name val="Arial Narrow"/>
      <family val="2"/>
    </font>
    <font>
      <sz val="10"/>
      <color rgb="FF0070C0"/>
      <name val="Arial Narrow"/>
      <family val="2"/>
    </font>
    <font>
      <b/>
      <sz val="14"/>
      <name val="Arial Narrow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sz val="20"/>
      <color theme="1"/>
      <name val="Arial Rounded MT Bold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FF0000"/>
      <name val="Geneva"/>
    </font>
    <font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8" fillId="0" borderId="0"/>
    <xf numFmtId="0" fontId="2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</cellStyleXfs>
  <cellXfs count="476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9" fontId="2" fillId="0" borderId="5" xfId="0" applyNumberFormat="1" applyFont="1" applyFill="1" applyBorder="1" applyProtection="1"/>
    <xf numFmtId="9" fontId="2" fillId="0" borderId="4" xfId="0" applyNumberFormat="1" applyFont="1" applyFill="1" applyBorder="1" applyProtection="1"/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Protection="1"/>
    <xf numFmtId="9" fontId="2" fillId="0" borderId="4" xfId="0" applyNumberFormat="1" applyFont="1" applyFill="1" applyBorder="1" applyProtection="1">
      <protection locked="0"/>
    </xf>
    <xf numFmtId="9" fontId="2" fillId="0" borderId="7" xfId="0" applyNumberFormat="1" applyFont="1" applyFill="1" applyBorder="1" applyProtection="1"/>
    <xf numFmtId="9" fontId="2" fillId="0" borderId="2" xfId="0" applyNumberFormat="1" applyFont="1" applyFill="1" applyBorder="1" applyProtection="1"/>
    <xf numFmtId="9" fontId="2" fillId="0" borderId="1" xfId="0" applyNumberFormat="1" applyFont="1" applyFill="1" applyBorder="1" applyProtection="1"/>
    <xf numFmtId="164" fontId="2" fillId="0" borderId="5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9" fontId="2" fillId="0" borderId="0" xfId="0" applyNumberFormat="1" applyFont="1" applyFill="1" applyBorder="1" applyProtection="1"/>
    <xf numFmtId="9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/>
    <xf numFmtId="9" fontId="2" fillId="0" borderId="1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9" fontId="2" fillId="0" borderId="14" xfId="0" applyNumberFormat="1" applyFont="1" applyFill="1" applyBorder="1" applyProtection="1"/>
    <xf numFmtId="9" fontId="2" fillId="0" borderId="15" xfId="0" applyNumberFormat="1" applyFont="1" applyFill="1" applyBorder="1" applyProtection="1"/>
    <xf numFmtId="0" fontId="2" fillId="0" borderId="5" xfId="0" applyFont="1" applyFill="1" applyBorder="1" applyProtection="1"/>
    <xf numFmtId="3" fontId="2" fillId="0" borderId="8" xfId="0" applyNumberFormat="1" applyFont="1" applyFill="1" applyBorder="1" applyProtection="1"/>
    <xf numFmtId="9" fontId="2" fillId="0" borderId="11" xfId="0" applyNumberFormat="1" applyFont="1" applyFill="1" applyBorder="1" applyProtection="1"/>
    <xf numFmtId="0" fontId="2" fillId="0" borderId="2" xfId="0" applyFont="1" applyFill="1" applyBorder="1" applyProtection="1"/>
    <xf numFmtId="3" fontId="2" fillId="0" borderId="2" xfId="0" applyNumberFormat="1" applyFont="1" applyFill="1" applyBorder="1" applyProtection="1"/>
    <xf numFmtId="3" fontId="2" fillId="0" borderId="10" xfId="0" applyNumberFormat="1" applyFont="1" applyFill="1" applyBorder="1" applyProtection="1"/>
    <xf numFmtId="0" fontId="2" fillId="0" borderId="13" xfId="0" applyFont="1" applyFill="1" applyBorder="1" applyProtection="1"/>
    <xf numFmtId="0" fontId="2" fillId="0" borderId="9" xfId="0" applyFont="1" applyFill="1" applyBorder="1" applyProtection="1"/>
    <xf numFmtId="0" fontId="6" fillId="0" borderId="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Continuous"/>
    </xf>
    <xf numFmtId="0" fontId="2" fillId="0" borderId="2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</xf>
    <xf numFmtId="0" fontId="6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Protection="1"/>
    <xf numFmtId="0" fontId="2" fillId="0" borderId="1" xfId="0" applyFont="1" applyFill="1" applyBorder="1" applyProtection="1">
      <protection locked="0"/>
    </xf>
    <xf numFmtId="0" fontId="2" fillId="0" borderId="11" xfId="0" applyFont="1" applyFill="1" applyBorder="1" applyProtection="1"/>
    <xf numFmtId="3" fontId="2" fillId="0" borderId="1" xfId="0" applyNumberFormat="1" applyFont="1" applyFill="1" applyBorder="1" applyProtection="1"/>
    <xf numFmtId="9" fontId="2" fillId="0" borderId="12" xfId="0" applyNumberFormat="1" applyFont="1" applyFill="1" applyBorder="1" applyProtection="1"/>
    <xf numFmtId="3" fontId="2" fillId="0" borderId="12" xfId="0" applyNumberFormat="1" applyFont="1" applyFill="1" applyBorder="1" applyProtection="1"/>
    <xf numFmtId="9" fontId="2" fillId="0" borderId="10" xfId="0" applyNumberFormat="1" applyFont="1" applyFill="1" applyBorder="1" applyProtection="1"/>
    <xf numFmtId="9" fontId="2" fillId="0" borderId="2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0" fontId="2" fillId="0" borderId="2" xfId="0" applyFont="1" applyFill="1" applyBorder="1" applyProtection="1">
      <protection locked="0"/>
    </xf>
    <xf numFmtId="164" fontId="2" fillId="0" borderId="9" xfId="0" applyNumberFormat="1" applyFont="1" applyFill="1" applyBorder="1" applyProtection="1"/>
    <xf numFmtId="0" fontId="2" fillId="0" borderId="2" xfId="0" applyFont="1" applyFill="1" applyBorder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3" fontId="2" fillId="0" borderId="16" xfId="0" applyNumberFormat="1" applyFont="1" applyFill="1" applyBorder="1" applyProtection="1"/>
    <xf numFmtId="3" fontId="2" fillId="0" borderId="6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2" fillId="0" borderId="13" xfId="0" applyNumberFormat="1" applyFont="1" applyFill="1" applyBorder="1" applyProtection="1"/>
    <xf numFmtId="3" fontId="2" fillId="0" borderId="15" xfId="0" applyNumberFormat="1" applyFont="1" applyFill="1" applyBorder="1" applyProtection="1"/>
    <xf numFmtId="0" fontId="2" fillId="0" borderId="0" xfId="0" applyFont="1" applyFill="1" applyBorder="1" applyProtection="1"/>
    <xf numFmtId="3" fontId="2" fillId="0" borderId="17" xfId="0" applyNumberFormat="1" applyFont="1" applyFill="1" applyBorder="1" applyProtection="1"/>
    <xf numFmtId="0" fontId="6" fillId="0" borderId="4" xfId="0" applyFont="1" applyFill="1" applyBorder="1" applyProtection="1"/>
    <xf numFmtId="0" fontId="6" fillId="0" borderId="14" xfId="0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0" fontId="6" fillId="0" borderId="12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66" fontId="2" fillId="0" borderId="16" xfId="0" applyNumberFormat="1" applyFont="1" applyFill="1" applyBorder="1" applyProtection="1"/>
    <xf numFmtId="166" fontId="2" fillId="0" borderId="6" xfId="0" applyNumberFormat="1" applyFont="1" applyFill="1" applyBorder="1" applyProtection="1"/>
    <xf numFmtId="3" fontId="6" fillId="0" borderId="14" xfId="0" applyNumberFormat="1" applyFont="1" applyFill="1" applyBorder="1" applyAlignment="1" applyProtection="1">
      <alignment horizontal="centerContinuous"/>
    </xf>
    <xf numFmtId="3" fontId="6" fillId="0" borderId="2" xfId="0" applyNumberFormat="1" applyFont="1" applyFill="1" applyBorder="1" applyAlignment="1" applyProtection="1">
      <alignment horizontal="centerContinuous"/>
    </xf>
    <xf numFmtId="3" fontId="6" fillId="0" borderId="12" xfId="0" applyNumberFormat="1" applyFont="1" applyFill="1" applyBorder="1" applyAlignment="1" applyProtection="1">
      <alignment horizontal="centerContinuous"/>
    </xf>
    <xf numFmtId="3" fontId="6" fillId="0" borderId="13" xfId="0" applyNumberFormat="1" applyFont="1" applyFill="1" applyBorder="1" applyAlignment="1" applyProtection="1">
      <alignment horizontal="centerContinuous"/>
    </xf>
    <xf numFmtId="3" fontId="6" fillId="0" borderId="1" xfId="0" applyNumberFormat="1" applyFont="1" applyFill="1" applyBorder="1" applyAlignment="1" applyProtection="1">
      <alignment horizontal="centerContinuous"/>
    </xf>
    <xf numFmtId="166" fontId="2" fillId="0" borderId="14" xfId="0" applyNumberFormat="1" applyFont="1" applyFill="1" applyBorder="1" applyProtection="1"/>
    <xf numFmtId="166" fontId="2" fillId="0" borderId="12" xfId="0" applyNumberFormat="1" applyFont="1" applyFill="1" applyBorder="1" applyProtection="1"/>
    <xf numFmtId="3" fontId="17" fillId="0" borderId="0" xfId="0" applyNumberFormat="1" applyFont="1" applyFill="1" applyBorder="1"/>
    <xf numFmtId="166" fontId="2" fillId="0" borderId="5" xfId="0" applyNumberFormat="1" applyFont="1" applyFill="1" applyBorder="1" applyAlignment="1" applyProtection="1">
      <alignment horizontal="right"/>
    </xf>
    <xf numFmtId="166" fontId="2" fillId="0" borderId="5" xfId="0" applyNumberFormat="1" applyFont="1" applyFill="1" applyBorder="1" applyProtection="1"/>
    <xf numFmtId="3" fontId="2" fillId="0" borderId="5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Protection="1"/>
    <xf numFmtId="168" fontId="2" fillId="0" borderId="0" xfId="0" applyNumberFormat="1" applyFont="1" applyFill="1" applyBorder="1"/>
    <xf numFmtId="0" fontId="2" fillId="0" borderId="0" xfId="2" applyFont="1" applyFill="1" applyBorder="1"/>
    <xf numFmtId="166" fontId="2" fillId="0" borderId="0" xfId="0" applyNumberFormat="1" applyFont="1" applyFill="1" applyBorder="1"/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19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</xf>
    <xf numFmtId="3" fontId="2" fillId="0" borderId="7" xfId="0" applyNumberFormat="1" applyFont="1" applyFill="1" applyBorder="1" applyProtection="1"/>
    <xf numFmtId="9" fontId="2" fillId="0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Protection="1"/>
    <xf numFmtId="0" fontId="3" fillId="0" borderId="0" xfId="0" applyFont="1" applyFill="1" applyBorder="1" applyProtection="1"/>
    <xf numFmtId="9" fontId="2" fillId="0" borderId="13" xfId="0" applyNumberFormat="1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0" xfId="0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5" fontId="2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3" fontId="2" fillId="4" borderId="6" xfId="0" applyNumberFormat="1" applyFont="1" applyFill="1" applyBorder="1" applyProtection="1"/>
    <xf numFmtId="0" fontId="11" fillId="0" borderId="4" xfId="0" applyFont="1" applyFill="1" applyBorder="1" applyProtection="1"/>
    <xf numFmtId="0" fontId="11" fillId="0" borderId="1" xfId="0" applyFont="1" applyFill="1" applyBorder="1" applyProtection="1"/>
    <xf numFmtId="3" fontId="11" fillId="5" borderId="12" xfId="0" applyNumberFormat="1" applyFont="1" applyFill="1" applyBorder="1" applyProtection="1"/>
    <xf numFmtId="9" fontId="2" fillId="5" borderId="5" xfId="0" applyNumberFormat="1" applyFont="1" applyFill="1" applyBorder="1" applyProtection="1"/>
    <xf numFmtId="0" fontId="2" fillId="5" borderId="1" xfId="0" applyFont="1" applyFill="1" applyBorder="1" applyProtection="1"/>
    <xf numFmtId="3" fontId="2" fillId="5" borderId="14" xfId="0" applyNumberFormat="1" applyFont="1" applyFill="1" applyBorder="1" applyProtection="1"/>
    <xf numFmtId="3" fontId="2" fillId="5" borderId="2" xfId="0" applyNumberFormat="1" applyFont="1" applyFill="1" applyBorder="1" applyProtection="1"/>
    <xf numFmtId="3" fontId="2" fillId="5" borderId="12" xfId="0" applyNumberFormat="1" applyFont="1" applyFill="1" applyBorder="1" applyProtection="1"/>
    <xf numFmtId="9" fontId="2" fillId="5" borderId="11" xfId="0" applyNumberFormat="1" applyFont="1" applyFill="1" applyBorder="1" applyProtection="1"/>
    <xf numFmtId="0" fontId="1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3" fontId="2" fillId="0" borderId="11" xfId="0" applyNumberFormat="1" applyFont="1" applyFill="1" applyBorder="1" applyProtection="1"/>
    <xf numFmtId="3" fontId="2" fillId="0" borderId="9" xfId="0" applyNumberFormat="1" applyFont="1" applyFill="1" applyBorder="1" applyProtection="1"/>
    <xf numFmtId="3" fontId="11" fillId="5" borderId="6" xfId="0" applyNumberFormat="1" applyFont="1" applyFill="1" applyBorder="1" applyProtection="1"/>
    <xf numFmtId="0" fontId="2" fillId="5" borderId="16" xfId="0" applyFont="1" applyFill="1" applyBorder="1" applyProtection="1"/>
    <xf numFmtId="0" fontId="2" fillId="5" borderId="17" xfId="0" applyFont="1" applyFill="1" applyBorder="1" applyProtection="1"/>
    <xf numFmtId="3" fontId="2" fillId="5" borderId="17" xfId="0" applyNumberFormat="1" applyFont="1" applyFill="1" applyBorder="1" applyProtection="1"/>
    <xf numFmtId="9" fontId="2" fillId="5" borderId="17" xfId="0" applyNumberFormat="1" applyFont="1" applyFill="1" applyBorder="1" applyProtection="1"/>
    <xf numFmtId="9" fontId="2" fillId="5" borderId="6" xfId="0" applyNumberFormat="1" applyFont="1" applyFill="1" applyBorder="1" applyProtection="1"/>
    <xf numFmtId="0" fontId="6" fillId="0" borderId="2" xfId="0" applyFont="1" applyFill="1" applyBorder="1" applyProtection="1"/>
    <xf numFmtId="166" fontId="2" fillId="0" borderId="13" xfId="0" applyNumberFormat="1" applyFont="1" applyFill="1" applyBorder="1" applyProtection="1"/>
    <xf numFmtId="9" fontId="2" fillId="5" borderId="15" xfId="0" applyNumberFormat="1" applyFont="1" applyFill="1" applyBorder="1" applyProtection="1"/>
    <xf numFmtId="9" fontId="2" fillId="0" borderId="16" xfId="0" applyNumberFormat="1" applyFont="1" applyFill="1" applyBorder="1" applyProtection="1"/>
    <xf numFmtId="0" fontId="2" fillId="5" borderId="4" xfId="0" applyFont="1" applyFill="1" applyBorder="1" applyProtection="1"/>
    <xf numFmtId="3" fontId="2" fillId="5" borderId="16" xfId="0" applyNumberFormat="1" applyFont="1" applyFill="1" applyBorder="1" applyProtection="1"/>
    <xf numFmtId="3" fontId="2" fillId="5" borderId="6" xfId="0" applyNumberFormat="1" applyFont="1" applyFill="1" applyBorder="1" applyProtection="1"/>
    <xf numFmtId="9" fontId="2" fillId="5" borderId="16" xfId="0" applyNumberFormat="1" applyFont="1" applyFill="1" applyBorder="1" applyProtection="1"/>
    <xf numFmtId="9" fontId="2" fillId="5" borderId="4" xfId="0" applyNumberFormat="1" applyFont="1" applyFill="1" applyBorder="1" applyProtection="1"/>
    <xf numFmtId="0" fontId="20" fillId="0" borderId="0" xfId="0" applyFont="1" applyFill="1" applyBorder="1" applyProtection="1">
      <protection locked="0"/>
    </xf>
    <xf numFmtId="9" fontId="2" fillId="5" borderId="2" xfId="0" applyNumberFormat="1" applyFont="1" applyFill="1" applyBorder="1" applyProtection="1"/>
    <xf numFmtId="167" fontId="2" fillId="0" borderId="0" xfId="0" applyNumberFormat="1" applyFont="1" applyFill="1" applyBorder="1" applyProtection="1">
      <protection locked="0"/>
    </xf>
    <xf numFmtId="0" fontId="11" fillId="0" borderId="5" xfId="0" applyFont="1" applyFill="1" applyBorder="1" applyProtection="1"/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6" fontId="21" fillId="0" borderId="0" xfId="0" applyNumberFormat="1" applyFont="1" applyFill="1" applyBorder="1" applyProtection="1">
      <protection locked="0"/>
    </xf>
    <xf numFmtId="168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/>
    <xf numFmtId="167" fontId="6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/>
    <xf numFmtId="169" fontId="11" fillId="0" borderId="4" xfId="0" applyNumberFormat="1" applyFont="1" applyFill="1" applyBorder="1" applyProtection="1"/>
    <xf numFmtId="3" fontId="2" fillId="5" borderId="4" xfId="0" applyNumberFormat="1" applyFont="1" applyFill="1" applyBorder="1" applyProtection="1"/>
    <xf numFmtId="0" fontId="2" fillId="5" borderId="0" xfId="0" applyFont="1" applyFill="1" applyBorder="1" applyProtection="1"/>
    <xf numFmtId="166" fontId="2" fillId="0" borderId="4" xfId="0" applyNumberFormat="1" applyFont="1" applyFill="1" applyBorder="1" applyProtection="1"/>
    <xf numFmtId="0" fontId="18" fillId="0" borderId="0" xfId="0" applyFont="1" applyFill="1" applyBorder="1"/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Continuous"/>
    </xf>
    <xf numFmtId="0" fontId="2" fillId="0" borderId="1" xfId="0" applyFont="1" applyFill="1" applyBorder="1"/>
    <xf numFmtId="0" fontId="13" fillId="0" borderId="0" xfId="0" applyFont="1" applyFill="1" applyBorder="1" applyProtection="1">
      <protection locked="0"/>
    </xf>
    <xf numFmtId="49" fontId="6" fillId="0" borderId="5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0" fontId="6" fillId="0" borderId="4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14" fontId="13" fillId="0" borderId="0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3" fontId="15" fillId="0" borderId="0" xfId="0" applyNumberFormat="1" applyFont="1" applyFill="1" applyBorder="1"/>
    <xf numFmtId="0" fontId="16" fillId="0" borderId="0" xfId="0" applyFont="1" applyFill="1" applyBorder="1" applyProtection="1">
      <protection locked="0"/>
    </xf>
    <xf numFmtId="14" fontId="16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/>
    <xf numFmtId="0" fontId="17" fillId="0" borderId="0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Continuous"/>
    </xf>
    <xf numFmtId="166" fontId="2" fillId="0" borderId="2" xfId="0" applyNumberFormat="1" applyFont="1" applyFill="1" applyBorder="1" applyAlignment="1" applyProtection="1">
      <alignment horizontal="right"/>
    </xf>
    <xf numFmtId="166" fontId="2" fillId="0" borderId="2" xfId="0" applyNumberFormat="1" applyFont="1" applyFill="1" applyBorder="1" applyProtection="1"/>
    <xf numFmtId="5" fontId="2" fillId="0" borderId="1" xfId="0" applyNumberFormat="1" applyFont="1" applyFill="1" applyBorder="1" applyAlignment="1" applyProtection="1"/>
    <xf numFmtId="5" fontId="2" fillId="0" borderId="0" xfId="0" applyNumberFormat="1" applyFont="1" applyFill="1" applyBorder="1" applyProtection="1"/>
    <xf numFmtId="165" fontId="6" fillId="0" borderId="4" xfId="0" applyNumberFormat="1" applyFont="1" applyFill="1" applyBorder="1" applyProtection="1"/>
    <xf numFmtId="165" fontId="2" fillId="0" borderId="1" xfId="0" applyNumberFormat="1" applyFont="1" applyFill="1" applyBorder="1" applyProtection="1"/>
    <xf numFmtId="165" fontId="2" fillId="0" borderId="5" xfId="0" applyNumberFormat="1" applyFont="1" applyFill="1" applyBorder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Protection="1"/>
    <xf numFmtId="5" fontId="2" fillId="0" borderId="5" xfId="0" applyNumberFormat="1" applyFont="1" applyFill="1" applyBorder="1" applyAlignment="1" applyProtection="1">
      <alignment horizontal="right"/>
    </xf>
    <xf numFmtId="5" fontId="2" fillId="0" borderId="5" xfId="0" applyNumberFormat="1" applyFont="1" applyFill="1" applyBorder="1" applyProtection="1"/>
    <xf numFmtId="5" fontId="2" fillId="0" borderId="0" xfId="0" applyNumberFormat="1" applyFont="1" applyFill="1" applyBorder="1" applyProtection="1">
      <protection locked="0"/>
    </xf>
    <xf numFmtId="5" fontId="2" fillId="0" borderId="5" xfId="0" applyNumberFormat="1" applyFont="1" applyFill="1" applyBorder="1" applyAlignment="1" applyProtection="1"/>
    <xf numFmtId="3" fontId="18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" fillId="0" borderId="0" xfId="2" applyFont="1" applyFill="1" applyBorder="1" applyAlignment="1">
      <alignment horizontal="right"/>
    </xf>
    <xf numFmtId="0" fontId="2" fillId="0" borderId="11" xfId="0" applyFont="1" applyFill="1" applyBorder="1"/>
    <xf numFmtId="166" fontId="18" fillId="0" borderId="0" xfId="0" applyNumberFormat="1" applyFont="1" applyFill="1" applyBorder="1"/>
    <xf numFmtId="0" fontId="2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2" fillId="0" borderId="17" xfId="3" applyFont="1" applyFill="1" applyBorder="1" applyAlignment="1">
      <alignment horizontal="centerContinuous"/>
    </xf>
    <xf numFmtId="0" fontId="2" fillId="0" borderId="6" xfId="3" applyFont="1" applyFill="1" applyBorder="1" applyAlignment="1">
      <alignment horizontal="centerContinuous"/>
    </xf>
    <xf numFmtId="0" fontId="2" fillId="0" borderId="8" xfId="3" applyFont="1" applyFill="1" applyBorder="1" applyAlignment="1">
      <alignment horizontal="center"/>
    </xf>
    <xf numFmtId="0" fontId="2" fillId="0" borderId="15" xfId="3" applyFont="1" applyFill="1" applyBorder="1" applyAlignment="1">
      <alignment horizontal="center"/>
    </xf>
    <xf numFmtId="0" fontId="2" fillId="0" borderId="15" xfId="3" applyFont="1" applyFill="1" applyBorder="1" applyAlignment="1">
      <alignment horizontal="centerContinuous"/>
    </xf>
    <xf numFmtId="0" fontId="2" fillId="0" borderId="9" xfId="3" applyFont="1" applyFill="1" applyBorder="1" applyAlignment="1">
      <alignment horizontal="centerContinuous"/>
    </xf>
    <xf numFmtId="0" fontId="2" fillId="0" borderId="8" xfId="3" applyFont="1" applyFill="1" applyBorder="1" applyAlignment="1">
      <alignment horizontal="centerContinuous"/>
    </xf>
    <xf numFmtId="0" fontId="2" fillId="0" borderId="5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0" fontId="2" fillId="0" borderId="4" xfId="3" applyFont="1" applyFill="1" applyBorder="1"/>
    <xf numFmtId="3" fontId="2" fillId="0" borderId="5" xfId="3" applyNumberFormat="1" applyFont="1" applyFill="1" applyBorder="1"/>
    <xf numFmtId="3" fontId="2" fillId="0" borderId="4" xfId="3" applyNumberFormat="1" applyFont="1" applyFill="1" applyBorder="1"/>
    <xf numFmtId="3" fontId="2" fillId="0" borderId="14" xfId="3" applyNumberFormat="1" applyFont="1" applyFill="1" applyBorder="1"/>
    <xf numFmtId="3" fontId="2" fillId="0" borderId="1" xfId="3" applyNumberFormat="1" applyFont="1" applyFill="1" applyBorder="1"/>
    <xf numFmtId="3" fontId="2" fillId="0" borderId="12" xfId="3" applyNumberFormat="1" applyFont="1" applyFill="1" applyBorder="1"/>
    <xf numFmtId="3" fontId="2" fillId="0" borderId="16" xfId="3" applyNumberFormat="1" applyFont="1" applyFill="1" applyBorder="1"/>
    <xf numFmtId="0" fontId="2" fillId="0" borderId="14" xfId="3" applyFont="1" applyFill="1" applyBorder="1"/>
    <xf numFmtId="0" fontId="2" fillId="0" borderId="11" xfId="3" applyFont="1" applyFill="1" applyBorder="1"/>
    <xf numFmtId="0" fontId="2" fillId="0" borderId="1" xfId="3" applyFont="1" applyFill="1" applyBorder="1"/>
    <xf numFmtId="3" fontId="2" fillId="0" borderId="6" xfId="3" applyNumberFormat="1" applyFont="1" applyFill="1" applyBorder="1"/>
    <xf numFmtId="3" fontId="2" fillId="0" borderId="15" xfId="3" applyNumberFormat="1" applyFont="1" applyFill="1" applyBorder="1"/>
    <xf numFmtId="0" fontId="2" fillId="0" borderId="2" xfId="3" applyFont="1" applyFill="1" applyBorder="1"/>
    <xf numFmtId="0" fontId="2" fillId="0" borderId="10" xfId="3" applyFont="1" applyFill="1" applyBorder="1"/>
    <xf numFmtId="3" fontId="2" fillId="0" borderId="8" xfId="3" applyNumberFormat="1" applyFont="1" applyFill="1" applyBorder="1"/>
    <xf numFmtId="3" fontId="2" fillId="0" borderId="2" xfId="3" applyNumberFormat="1" applyFont="1" applyFill="1" applyBorder="1"/>
    <xf numFmtId="3" fontId="2" fillId="0" borderId="9" xfId="3" applyNumberFormat="1" applyFont="1" applyFill="1" applyBorder="1"/>
    <xf numFmtId="3" fontId="2" fillId="0" borderId="10" xfId="3" applyNumberFormat="1" applyFont="1" applyFill="1" applyBorder="1"/>
    <xf numFmtId="3" fontId="2" fillId="0" borderId="13" xfId="3" applyNumberFormat="1" applyFont="1" applyFill="1" applyBorder="1"/>
    <xf numFmtId="0" fontId="2" fillId="0" borderId="16" xfId="3" applyFont="1" applyFill="1" applyBorder="1"/>
    <xf numFmtId="3" fontId="2" fillId="0" borderId="11" xfId="3" applyNumberFormat="1" applyFont="1" applyFill="1" applyBorder="1"/>
    <xf numFmtId="0" fontId="2" fillId="0" borderId="13" xfId="3" applyFont="1" applyFill="1" applyBorder="1"/>
    <xf numFmtId="3" fontId="13" fillId="0" borderId="5" xfId="3" applyNumberFormat="1" applyFont="1" applyFill="1" applyBorder="1"/>
    <xf numFmtId="0" fontId="2" fillId="0" borderId="8" xfId="3" applyFont="1" applyFill="1" applyBorder="1" applyAlignment="1">
      <alignment horizontal="right"/>
    </xf>
    <xf numFmtId="3" fontId="2" fillId="0" borderId="7" xfId="3" applyNumberFormat="1" applyFont="1" applyFill="1" applyBorder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7" fillId="0" borderId="0" xfId="3" applyFont="1" applyFill="1"/>
    <xf numFmtId="0" fontId="2" fillId="6" borderId="6" xfId="3" applyFont="1" applyFill="1" applyBorder="1" applyAlignment="1">
      <alignment horizontal="center"/>
    </xf>
    <xf numFmtId="0" fontId="2" fillId="6" borderId="4" xfId="3" applyFont="1" applyFill="1" applyBorder="1" applyAlignment="1">
      <alignment horizontal="center"/>
    </xf>
    <xf numFmtId="3" fontId="7" fillId="0" borderId="2" xfId="3" applyNumberFormat="1" applyFont="1" applyFill="1" applyBorder="1"/>
    <xf numFmtId="3" fontId="7" fillId="0" borderId="0" xfId="3" applyNumberFormat="1" applyFont="1" applyFill="1" applyBorder="1"/>
    <xf numFmtId="0" fontId="7" fillId="0" borderId="2" xfId="3" applyFont="1" applyFill="1" applyBorder="1"/>
    <xf numFmtId="0" fontId="7" fillId="0" borderId="11" xfId="3" applyFont="1" applyFill="1" applyBorder="1"/>
    <xf numFmtId="0" fontId="2" fillId="0" borderId="4" xfId="4" applyBorder="1"/>
    <xf numFmtId="3" fontId="2" fillId="0" borderId="0" xfId="4" applyNumberFormat="1"/>
    <xf numFmtId="0" fontId="2" fillId="0" borderId="0" xfId="4"/>
    <xf numFmtId="0" fontId="2" fillId="2" borderId="5" xfId="3" applyFont="1" applyFill="1" applyBorder="1"/>
    <xf numFmtId="3" fontId="2" fillId="0" borderId="4" xfId="4" applyNumberFormat="1" applyBorder="1"/>
    <xf numFmtId="0" fontId="2" fillId="2" borderId="4" xfId="3" applyFont="1" applyFill="1" applyBorder="1"/>
    <xf numFmtId="0" fontId="2" fillId="2" borderId="4" xfId="4" applyFill="1" applyBorder="1"/>
    <xf numFmtId="3" fontId="2" fillId="2" borderId="4" xfId="3" applyNumberFormat="1" applyFont="1" applyFill="1" applyBorder="1"/>
    <xf numFmtId="3" fontId="2" fillId="2" borderId="0" xfId="4" applyNumberFormat="1" applyFont="1" applyFill="1"/>
    <xf numFmtId="3" fontId="2" fillId="0" borderId="0" xfId="4" applyNumberFormat="1" applyFont="1" applyFill="1"/>
    <xf numFmtId="0" fontId="6" fillId="0" borderId="0" xfId="3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4" fillId="0" borderId="1" xfId="0" applyFont="1" applyBorder="1" applyAlignment="1" applyProtection="1">
      <alignment horizontal="centerContinuous"/>
    </xf>
    <xf numFmtId="0" fontId="2" fillId="0" borderId="1" xfId="0" applyFont="1" applyBorder="1" applyProtection="1">
      <protection locked="0"/>
    </xf>
    <xf numFmtId="9" fontId="2" fillId="0" borderId="5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9" fontId="2" fillId="0" borderId="5" xfId="0" applyNumberFormat="1" applyFont="1" applyBorder="1" applyProtection="1">
      <protection locked="0"/>
    </xf>
    <xf numFmtId="166" fontId="2" fillId="0" borderId="5" xfId="0" applyNumberFormat="1" applyFont="1" applyBorder="1" applyProtection="1"/>
    <xf numFmtId="0" fontId="2" fillId="0" borderId="2" xfId="0" applyFont="1" applyBorder="1" applyProtection="1"/>
    <xf numFmtId="166" fontId="2" fillId="0" borderId="2" xfId="0" applyNumberFormat="1" applyFont="1" applyBorder="1" applyAlignment="1" applyProtection="1">
      <alignment horizontal="right"/>
    </xf>
    <xf numFmtId="9" fontId="2" fillId="0" borderId="2" xfId="0" applyNumberFormat="1" applyFont="1" applyBorder="1" applyProtection="1"/>
    <xf numFmtId="9" fontId="2" fillId="0" borderId="2" xfId="0" applyNumberFormat="1" applyFont="1" applyBorder="1" applyProtection="1">
      <protection locked="0"/>
    </xf>
    <xf numFmtId="166" fontId="2" fillId="0" borderId="2" xfId="0" applyNumberFormat="1" applyFont="1" applyBorder="1" applyProtection="1"/>
    <xf numFmtId="3" fontId="2" fillId="0" borderId="5" xfId="0" applyNumberFormat="1" applyFont="1" applyBorder="1" applyAlignment="1" applyProtection="1">
      <alignment horizontal="right"/>
    </xf>
    <xf numFmtId="5" fontId="2" fillId="0" borderId="1" xfId="0" applyNumberFormat="1" applyFont="1" applyBorder="1" applyAlignment="1" applyProtection="1"/>
    <xf numFmtId="0" fontId="2" fillId="0" borderId="2" xfId="0" applyFont="1" applyBorder="1" applyProtection="1">
      <protection locked="0"/>
    </xf>
    <xf numFmtId="5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Fill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49" fontId="2" fillId="0" borderId="4" xfId="0" applyNumberFormat="1" applyFont="1" applyBorder="1" applyProtection="1"/>
    <xf numFmtId="0" fontId="2" fillId="0" borderId="4" xfId="0" applyFont="1" applyBorder="1" applyProtection="1"/>
    <xf numFmtId="165" fontId="2" fillId="0" borderId="4" xfId="0" applyNumberFormat="1" applyFont="1" applyBorder="1" applyProtection="1"/>
    <xf numFmtId="0" fontId="7" fillId="0" borderId="4" xfId="0" applyFont="1" applyFill="1" applyBorder="1" applyProtection="1"/>
    <xf numFmtId="0" fontId="2" fillId="0" borderId="0" xfId="0" applyFont="1" applyFill="1" applyProtection="1"/>
    <xf numFmtId="0" fontId="6" fillId="0" borderId="4" xfId="0" applyFont="1" applyBorder="1" applyProtection="1"/>
    <xf numFmtId="165" fontId="6" fillId="0" borderId="4" xfId="0" applyNumberFormat="1" applyFont="1" applyBorder="1" applyProtection="1"/>
    <xf numFmtId="165" fontId="2" fillId="0" borderId="1" xfId="0" applyNumberFormat="1" applyFont="1" applyBorder="1" applyProtection="1"/>
    <xf numFmtId="165" fontId="2" fillId="0" borderId="5" xfId="0" applyNumberFormat="1" applyFont="1" applyBorder="1" applyProtection="1"/>
    <xf numFmtId="0" fontId="4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5" fontId="2" fillId="0" borderId="5" xfId="0" applyNumberFormat="1" applyFont="1" applyBorder="1" applyAlignment="1" applyProtection="1">
      <alignment horizontal="right"/>
    </xf>
    <xf numFmtId="5" fontId="2" fillId="0" borderId="5" xfId="0" applyNumberFormat="1" applyFont="1" applyBorder="1" applyProtection="1"/>
    <xf numFmtId="37" fontId="2" fillId="0" borderId="5" xfId="0" applyNumberFormat="1" applyFont="1" applyBorder="1" applyAlignment="1" applyProtection="1"/>
    <xf numFmtId="37" fontId="2" fillId="0" borderId="5" xfId="0" applyNumberFormat="1" applyFont="1" applyBorder="1" applyProtection="1"/>
    <xf numFmtId="164" fontId="2" fillId="0" borderId="2" xfId="0" applyNumberFormat="1" applyFont="1" applyFill="1" applyBorder="1" applyProtection="1"/>
    <xf numFmtId="0" fontId="2" fillId="0" borderId="3" xfId="0" applyFont="1" applyFill="1" applyBorder="1" applyProtection="1"/>
    <xf numFmtId="164" fontId="2" fillId="0" borderId="3" xfId="0" applyNumberFormat="1" applyFont="1" applyFill="1" applyBorder="1" applyProtection="1"/>
    <xf numFmtId="9" fontId="2" fillId="0" borderId="3" xfId="0" applyNumberFormat="1" applyFont="1" applyFill="1" applyBorder="1" applyProtection="1"/>
    <xf numFmtId="9" fontId="2" fillId="0" borderId="3" xfId="0" applyNumberFormat="1" applyFont="1" applyFill="1" applyBorder="1" applyProtection="1">
      <protection locked="0"/>
    </xf>
    <xf numFmtId="0" fontId="2" fillId="0" borderId="19" xfId="0" applyFont="1" applyFill="1" applyBorder="1" applyProtection="1"/>
    <xf numFmtId="164" fontId="2" fillId="0" borderId="19" xfId="0" applyNumberFormat="1" applyFont="1" applyFill="1" applyBorder="1" applyProtection="1"/>
    <xf numFmtId="0" fontId="32" fillId="0" borderId="0" xfId="0" applyFont="1"/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6" fillId="0" borderId="20" xfId="0" applyFont="1" applyFill="1" applyBorder="1" applyProtection="1"/>
    <xf numFmtId="3" fontId="0" fillId="0" borderId="3" xfId="0" applyNumberFormat="1" applyBorder="1"/>
    <xf numFmtId="0" fontId="8" fillId="0" borderId="0" xfId="0" applyFont="1" applyFill="1" applyBorder="1" applyAlignment="1" applyProtection="1">
      <alignment wrapText="1"/>
    </xf>
    <xf numFmtId="0" fontId="30" fillId="0" borderId="4" xfId="0" applyFont="1" applyFill="1" applyBorder="1" applyProtection="1"/>
    <xf numFmtId="0" fontId="0" fillId="0" borderId="10" xfId="0" applyBorder="1"/>
    <xf numFmtId="0" fontId="0" fillId="0" borderId="8" xfId="0" applyBorder="1"/>
    <xf numFmtId="0" fontId="2" fillId="0" borderId="4" xfId="3" applyFont="1" applyFill="1" applyBorder="1" applyAlignment="1">
      <alignment horizontal="center"/>
    </xf>
    <xf numFmtId="0" fontId="2" fillId="0" borderId="21" xfId="0" applyFont="1" applyFill="1" applyBorder="1" applyProtection="1"/>
    <xf numFmtId="3" fontId="0" fillId="0" borderId="22" xfId="0" applyNumberFormat="1" applyBorder="1"/>
    <xf numFmtId="166" fontId="0" fillId="0" borderId="5" xfId="0" applyNumberFormat="1" applyBorder="1"/>
    <xf numFmtId="0" fontId="15" fillId="0" borderId="0" xfId="3" applyFont="1" applyFill="1"/>
    <xf numFmtId="0" fontId="15" fillId="0" borderId="0" xfId="3" applyFont="1" applyFill="1" applyAlignment="1">
      <alignment horizontal="center"/>
    </xf>
    <xf numFmtId="0" fontId="15" fillId="0" borderId="14" xfId="3" applyFont="1" applyFill="1" applyBorder="1" applyAlignment="1">
      <alignment horizontal="center"/>
    </xf>
    <xf numFmtId="0" fontId="15" fillId="0" borderId="1" xfId="3" applyFont="1" applyFill="1" applyBorder="1" applyAlignment="1">
      <alignment horizontal="center"/>
    </xf>
    <xf numFmtId="0" fontId="15" fillId="0" borderId="17" xfId="3" applyFont="1" applyFill="1" applyBorder="1" applyAlignment="1">
      <alignment horizontal="centerContinuous"/>
    </xf>
    <xf numFmtId="0" fontId="15" fillId="0" borderId="6" xfId="3" applyFont="1" applyFill="1" applyBorder="1" applyAlignment="1">
      <alignment horizontal="centerContinuous"/>
    </xf>
    <xf numFmtId="0" fontId="15" fillId="0" borderId="11" xfId="3" applyFont="1" applyFill="1" applyBorder="1" applyAlignment="1">
      <alignment horizontal="center"/>
    </xf>
    <xf numFmtId="167" fontId="15" fillId="0" borderId="2" xfId="3" applyNumberFormat="1" applyFont="1" applyFill="1" applyBorder="1" applyAlignment="1">
      <alignment horizontal="center"/>
    </xf>
    <xf numFmtId="0" fontId="15" fillId="0" borderId="8" xfId="3" applyFont="1" applyFill="1" applyBorder="1" applyAlignment="1">
      <alignment horizontal="center"/>
    </xf>
    <xf numFmtId="0" fontId="15" fillId="0" borderId="15" xfId="3" applyFont="1" applyFill="1" applyBorder="1" applyAlignment="1">
      <alignment horizontal="center"/>
    </xf>
    <xf numFmtId="0" fontId="15" fillId="0" borderId="15" xfId="3" applyFont="1" applyFill="1" applyBorder="1" applyAlignment="1">
      <alignment horizontal="centerContinuous"/>
    </xf>
    <xf numFmtId="0" fontId="15" fillId="0" borderId="9" xfId="3" applyFont="1" applyFill="1" applyBorder="1" applyAlignment="1">
      <alignment horizontal="centerContinuous"/>
    </xf>
    <xf numFmtId="0" fontId="15" fillId="0" borderId="8" xfId="3" applyFont="1" applyFill="1" applyBorder="1" applyAlignment="1">
      <alignment horizontal="centerContinuous"/>
    </xf>
    <xf numFmtId="15" fontId="15" fillId="0" borderId="2" xfId="3" applyNumberFormat="1" applyFont="1" applyFill="1" applyBorder="1" applyAlignment="1">
      <alignment horizontal="center"/>
    </xf>
    <xf numFmtId="0" fontId="15" fillId="0" borderId="16" xfId="3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5" fillId="6" borderId="6" xfId="3" applyFont="1" applyFill="1" applyBorder="1" applyAlignment="1">
      <alignment horizontal="center"/>
    </xf>
    <xf numFmtId="0" fontId="15" fillId="6" borderId="4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/>
    </xf>
    <xf numFmtId="0" fontId="17" fillId="0" borderId="5" xfId="3" applyFont="1" applyFill="1" applyBorder="1" applyAlignment="1">
      <alignment horizontal="center"/>
    </xf>
    <xf numFmtId="0" fontId="15" fillId="0" borderId="4" xfId="3" applyFont="1" applyFill="1" applyBorder="1"/>
    <xf numFmtId="3" fontId="15" fillId="0" borderId="5" xfId="3" applyNumberFormat="1" applyFont="1" applyFill="1" applyBorder="1" applyProtection="1"/>
    <xf numFmtId="3" fontId="15" fillId="0" borderId="5" xfId="3" applyNumberFormat="1" applyFont="1" applyFill="1" applyBorder="1"/>
    <xf numFmtId="3" fontId="15" fillId="0" borderId="4" xfId="3" applyNumberFormat="1" applyFont="1" applyFill="1" applyBorder="1"/>
    <xf numFmtId="3" fontId="15" fillId="0" borderId="14" xfId="3" applyNumberFormat="1" applyFont="1" applyFill="1" applyBorder="1"/>
    <xf numFmtId="3" fontId="15" fillId="0" borderId="1" xfId="3" applyNumberFormat="1" applyFont="1" applyFill="1" applyBorder="1"/>
    <xf numFmtId="3" fontId="15" fillId="0" borderId="12" xfId="3" applyNumberFormat="1" applyFont="1" applyFill="1" applyBorder="1"/>
    <xf numFmtId="3" fontId="15" fillId="0" borderId="4" xfId="3" applyNumberFormat="1" applyFont="1" applyFill="1" applyBorder="1" applyProtection="1"/>
    <xf numFmtId="3" fontId="15" fillId="0" borderId="16" xfId="3" applyNumberFormat="1" applyFont="1" applyFill="1" applyBorder="1"/>
    <xf numFmtId="0" fontId="15" fillId="0" borderId="14" xfId="3" applyFont="1" applyFill="1" applyBorder="1"/>
    <xf numFmtId="0" fontId="15" fillId="0" borderId="11" xfId="3" applyFont="1" applyFill="1" applyBorder="1"/>
    <xf numFmtId="0" fontId="15" fillId="0" borderId="1" xfId="3" applyFont="1" applyFill="1" applyBorder="1"/>
    <xf numFmtId="3" fontId="15" fillId="0" borderId="6" xfId="3" applyNumberFormat="1" applyFont="1" applyFill="1" applyBorder="1"/>
    <xf numFmtId="3" fontId="15" fillId="0" borderId="15" xfId="3" applyNumberFormat="1" applyFont="1" applyFill="1" applyBorder="1"/>
    <xf numFmtId="0" fontId="15" fillId="0" borderId="5" xfId="3" applyFont="1" applyFill="1" applyBorder="1"/>
    <xf numFmtId="3" fontId="15" fillId="0" borderId="4" xfId="3" applyNumberFormat="1" applyFont="1" applyFill="1" applyBorder="1" applyAlignment="1">
      <alignment horizontal="right"/>
    </xf>
    <xf numFmtId="0" fontId="15" fillId="0" borderId="2" xfId="3" applyFont="1" applyFill="1" applyBorder="1"/>
    <xf numFmtId="0" fontId="15" fillId="0" borderId="10" xfId="3" applyFont="1" applyFill="1" applyBorder="1"/>
    <xf numFmtId="3" fontId="15" fillId="0" borderId="8" xfId="3" applyNumberFormat="1" applyFont="1" applyFill="1" applyBorder="1"/>
    <xf numFmtId="3" fontId="15" fillId="0" borderId="16" xfId="3" applyNumberFormat="1" applyFont="1" applyFill="1" applyBorder="1" applyProtection="1"/>
    <xf numFmtId="3" fontId="15" fillId="0" borderId="2" xfId="3" applyNumberFormat="1" applyFont="1" applyFill="1" applyBorder="1"/>
    <xf numFmtId="3" fontId="15" fillId="0" borderId="9" xfId="3" applyNumberFormat="1" applyFont="1" applyFill="1" applyBorder="1"/>
    <xf numFmtId="3" fontId="15" fillId="0" borderId="10" xfId="3" applyNumberFormat="1" applyFont="1" applyFill="1" applyBorder="1"/>
    <xf numFmtId="3" fontId="15" fillId="0" borderId="14" xfId="3" applyNumberFormat="1" applyFont="1" applyFill="1" applyBorder="1" applyProtection="1"/>
    <xf numFmtId="3" fontId="15" fillId="0" borderId="14" xfId="4" applyNumberFormat="1" applyFont="1" applyFill="1" applyBorder="1"/>
    <xf numFmtId="3" fontId="15" fillId="0" borderId="13" xfId="3" applyNumberFormat="1" applyFont="1" applyFill="1" applyBorder="1"/>
    <xf numFmtId="0" fontId="15" fillId="0" borderId="16" xfId="3" applyFont="1" applyFill="1" applyBorder="1"/>
    <xf numFmtId="3" fontId="35" fillId="0" borderId="14" xfId="3" applyNumberFormat="1" applyFont="1" applyFill="1" applyBorder="1" applyProtection="1"/>
    <xf numFmtId="3" fontId="35" fillId="0" borderId="2" xfId="3" applyNumberFormat="1" applyFont="1" applyFill="1" applyBorder="1"/>
    <xf numFmtId="3" fontId="35" fillId="0" borderId="0" xfId="3" applyNumberFormat="1" applyFont="1" applyFill="1" applyBorder="1"/>
    <xf numFmtId="3" fontId="35" fillId="0" borderId="11" xfId="3" applyNumberFormat="1" applyFont="1" applyFill="1" applyBorder="1"/>
    <xf numFmtId="3" fontId="35" fillId="0" borderId="14" xfId="3" applyNumberFormat="1" applyFont="1" applyFill="1" applyBorder="1"/>
    <xf numFmtId="3" fontId="35" fillId="0" borderId="1" xfId="3" applyNumberFormat="1" applyFont="1" applyFill="1" applyBorder="1"/>
    <xf numFmtId="3" fontId="15" fillId="0" borderId="15" xfId="3" applyNumberFormat="1" applyFont="1" applyFill="1" applyBorder="1" applyProtection="1"/>
    <xf numFmtId="3" fontId="15" fillId="0" borderId="11" xfId="4" applyNumberFormat="1" applyFont="1" applyFill="1" applyBorder="1"/>
    <xf numFmtId="0" fontId="15" fillId="0" borderId="0" xfId="3" applyFont="1" applyFill="1" applyBorder="1"/>
    <xf numFmtId="3" fontId="35" fillId="0" borderId="11" xfId="3" applyNumberFormat="1" applyFont="1" applyFill="1" applyBorder="1" applyProtection="1"/>
    <xf numFmtId="0" fontId="35" fillId="0" borderId="2" xfId="3" applyFont="1" applyFill="1" applyBorder="1"/>
    <xf numFmtId="0" fontId="35" fillId="0" borderId="0" xfId="3" applyFont="1" applyFill="1" applyBorder="1"/>
    <xf numFmtId="0" fontId="35" fillId="0" borderId="11" xfId="3" applyFont="1" applyFill="1" applyBorder="1"/>
    <xf numFmtId="0" fontId="15" fillId="0" borderId="15" xfId="4" applyFont="1" applyBorder="1"/>
    <xf numFmtId="0" fontId="15" fillId="0" borderId="4" xfId="4" applyFont="1" applyBorder="1"/>
    <xf numFmtId="3" fontId="15" fillId="0" borderId="1" xfId="4" applyNumberFormat="1" applyFont="1" applyFill="1" applyBorder="1"/>
    <xf numFmtId="3" fontId="15" fillId="0" borderId="11" xfId="3" applyNumberFormat="1" applyFont="1" applyFill="1" applyBorder="1"/>
    <xf numFmtId="3" fontId="15" fillId="0" borderId="0" xfId="4" applyNumberFormat="1" applyFont="1"/>
    <xf numFmtId="0" fontId="15" fillId="0" borderId="13" xfId="3" applyFont="1" applyFill="1" applyBorder="1"/>
    <xf numFmtId="0" fontId="15" fillId="0" borderId="5" xfId="4" applyFont="1" applyBorder="1"/>
    <xf numFmtId="0" fontId="15" fillId="0" borderId="0" xfId="4" applyFont="1"/>
    <xf numFmtId="3" fontId="36" fillId="0" borderId="5" xfId="3" applyNumberFormat="1" applyFont="1" applyFill="1" applyBorder="1"/>
    <xf numFmtId="3" fontId="15" fillId="0" borderId="4" xfId="4" applyNumberFormat="1" applyFont="1" applyBorder="1"/>
    <xf numFmtId="3" fontId="15" fillId="0" borderId="0" xfId="4" applyNumberFormat="1" applyFont="1" applyFill="1"/>
    <xf numFmtId="3" fontId="15" fillId="0" borderId="17" xfId="4" applyNumberFormat="1" applyFont="1" applyBorder="1"/>
    <xf numFmtId="164" fontId="15" fillId="0" borderId="18" xfId="4" applyNumberFormat="1" applyFont="1" applyBorder="1"/>
    <xf numFmtId="0" fontId="15" fillId="0" borderId="0" xfId="3" applyFont="1" applyFill="1" applyAlignment="1">
      <alignment horizontal="right"/>
    </xf>
    <xf numFmtId="0" fontId="31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/>
    <xf numFmtId="9" fontId="2" fillId="6" borderId="5" xfId="0" applyNumberFormat="1" applyFont="1" applyFill="1" applyBorder="1" applyProtection="1"/>
    <xf numFmtId="9" fontId="2" fillId="6" borderId="15" xfId="0" applyNumberFormat="1" applyFont="1" applyFill="1" applyBorder="1" applyProtection="1"/>
    <xf numFmtId="0" fontId="30" fillId="0" borderId="0" xfId="0" applyFont="1" applyFill="1" applyBorder="1" applyProtection="1"/>
    <xf numFmtId="49" fontId="2" fillId="0" borderId="0" xfId="0" applyNumberFormat="1" applyFont="1" applyFill="1" applyBorder="1" applyProtection="1">
      <protection locked="0"/>
    </xf>
    <xf numFmtId="0" fontId="11" fillId="0" borderId="0" xfId="3" applyFont="1" applyFill="1"/>
    <xf numFmtId="0" fontId="41" fillId="0" borderId="0" xfId="0" applyFont="1"/>
    <xf numFmtId="3" fontId="2" fillId="6" borderId="12" xfId="0" applyNumberFormat="1" applyFont="1" applyFill="1" applyBorder="1" applyProtection="1"/>
    <xf numFmtId="3" fontId="2" fillId="6" borderId="6" xfId="0" applyNumberFormat="1" applyFont="1" applyFill="1" applyBorder="1" applyProtection="1"/>
    <xf numFmtId="3" fontId="2" fillId="6" borderId="16" xfId="0" applyNumberFormat="1" applyFont="1" applyFill="1" applyBorder="1" applyProtection="1"/>
    <xf numFmtId="3" fontId="2" fillId="6" borderId="17" xfId="0" applyNumberFormat="1" applyFont="1" applyFill="1" applyBorder="1" applyProtection="1"/>
    <xf numFmtId="3" fontId="15" fillId="0" borderId="16" xfId="4" applyNumberFormat="1" applyFont="1" applyFill="1" applyBorder="1"/>
    <xf numFmtId="0" fontId="15" fillId="6" borderId="4" xfId="3" applyFont="1" applyFill="1" applyBorder="1" applyAlignment="1">
      <alignment horizontal="right"/>
    </xf>
    <xf numFmtId="3" fontId="15" fillId="6" borderId="4" xfId="3" applyNumberFormat="1" applyFont="1" applyFill="1" applyBorder="1" applyAlignment="1">
      <alignment horizontal="right"/>
    </xf>
    <xf numFmtId="0" fontId="15" fillId="2" borderId="4" xfId="3" applyFont="1" applyFill="1" applyBorder="1" applyAlignment="1">
      <alignment horizontal="right"/>
    </xf>
    <xf numFmtId="0" fontId="15" fillId="2" borderId="5" xfId="3" applyFont="1" applyFill="1" applyBorder="1" applyAlignment="1">
      <alignment horizontal="right"/>
    </xf>
    <xf numFmtId="0" fontId="15" fillId="2" borderId="4" xfId="4" applyFont="1" applyFill="1" applyBorder="1" applyAlignment="1">
      <alignment horizontal="right"/>
    </xf>
    <xf numFmtId="3" fontId="15" fillId="2" borderId="4" xfId="3" applyNumberFormat="1" applyFont="1" applyFill="1" applyBorder="1" applyAlignment="1">
      <alignment horizontal="right"/>
    </xf>
    <xf numFmtId="3" fontId="15" fillId="2" borderId="0" xfId="4" applyNumberFormat="1" applyFont="1" applyFill="1" applyAlignment="1">
      <alignment horizontal="right"/>
    </xf>
    <xf numFmtId="3" fontId="14" fillId="0" borderId="0" xfId="5" applyNumberFormat="1" applyFont="1" applyFill="1" applyBorder="1" applyProtection="1"/>
    <xf numFmtId="3" fontId="24" fillId="0" borderId="0" xfId="6" applyNumberFormat="1" applyFont="1" applyFill="1" applyBorder="1" applyAlignment="1" applyProtection="1">
      <alignment vertical="top" wrapText="1" readingOrder="1"/>
      <protection locked="0"/>
    </xf>
    <xf numFmtId="0" fontId="15" fillId="6" borderId="6" xfId="3" applyFont="1" applyFill="1" applyBorder="1" applyAlignment="1">
      <alignment horizontal="right"/>
    </xf>
    <xf numFmtId="3" fontId="15" fillId="0" borderId="6" xfId="3" applyNumberFormat="1" applyFont="1" applyFill="1" applyBorder="1" applyAlignment="1">
      <alignment horizontal="right"/>
    </xf>
    <xf numFmtId="3" fontId="15" fillId="0" borderId="1" xfId="3" applyNumberFormat="1" applyFont="1" applyFill="1" applyBorder="1" applyAlignment="1">
      <alignment horizontal="right"/>
    </xf>
    <xf numFmtId="0" fontId="0" fillId="0" borderId="0" xfId="0" applyFill="1"/>
    <xf numFmtId="3" fontId="2" fillId="0" borderId="6" xfId="0" applyNumberFormat="1" applyFont="1" applyFill="1" applyBorder="1" applyAlignment="1" applyProtection="1">
      <alignment horizontal="right"/>
    </xf>
    <xf numFmtId="3" fontId="15" fillId="0" borderId="8" xfId="3" applyNumberFormat="1" applyFont="1" applyFill="1" applyBorder="1" applyAlignment="1">
      <alignment horizontal="right"/>
    </xf>
    <xf numFmtId="3" fontId="14" fillId="0" borderId="0" xfId="7" applyNumberFormat="1" applyFont="1" applyFill="1" applyBorder="1" applyProtection="1"/>
    <xf numFmtId="3" fontId="24" fillId="0" borderId="0" xfId="8" applyNumberFormat="1" applyFont="1" applyFill="1" applyBorder="1" applyAlignment="1" applyProtection="1">
      <alignment wrapText="1" readingOrder="1"/>
      <protection locked="0"/>
    </xf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7" xfId="0" applyNumberFormat="1" applyFill="1" applyBorder="1"/>
    <xf numFmtId="3" fontId="15" fillId="0" borderId="15" xfId="3" applyNumberFormat="1" applyFont="1" applyFill="1" applyBorder="1" applyAlignment="1">
      <alignment horizontal="right"/>
    </xf>
    <xf numFmtId="3" fontId="15" fillId="0" borderId="5" xfId="3" applyNumberFormat="1" applyFont="1" applyFill="1" applyBorder="1" applyAlignment="1">
      <alignment horizontal="right"/>
    </xf>
    <xf numFmtId="3" fontId="15" fillId="0" borderId="9" xfId="3" applyNumberFormat="1" applyFont="1" applyFill="1" applyBorder="1" applyAlignment="1">
      <alignment horizontal="right"/>
    </xf>
    <xf numFmtId="3" fontId="15" fillId="6" borderId="16" xfId="3" applyNumberFormat="1" applyFont="1" applyFill="1" applyBorder="1" applyAlignment="1">
      <alignment horizontal="right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3" fontId="15" fillId="6" borderId="4" xfId="3" applyNumberFormat="1" applyFont="1" applyFill="1" applyBorder="1" applyAlignment="1" applyProtection="1">
      <alignment horizontal="right"/>
    </xf>
    <xf numFmtId="3" fontId="15" fillId="6" borderId="10" xfId="3" applyNumberFormat="1" applyFont="1" applyFill="1" applyBorder="1"/>
    <xf numFmtId="3" fontId="15" fillId="6" borderId="12" xfId="3" applyNumberFormat="1" applyFont="1" applyFill="1" applyBorder="1" applyAlignment="1">
      <alignment horizontal="right"/>
    </xf>
    <xf numFmtId="3" fontId="47" fillId="0" borderId="0" xfId="0" applyNumberFormat="1" applyFont="1" applyFill="1" applyBorder="1"/>
    <xf numFmtId="3" fontId="48" fillId="0" borderId="0" xfId="0" applyNumberFormat="1" applyFont="1" applyFill="1" applyBorder="1"/>
    <xf numFmtId="0" fontId="39" fillId="0" borderId="0" xfId="0" applyFont="1" applyFill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43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5" fillId="0" borderId="0" xfId="3" applyFont="1" applyFill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32" fillId="0" borderId="0" xfId="0" applyFont="1" applyBorder="1" applyAlignment="1">
      <alignment horizontal="center"/>
    </xf>
    <xf numFmtId="0" fontId="44" fillId="0" borderId="0" xfId="0" applyFont="1" applyAlignment="1">
      <alignment horizontal="left" wrapText="1"/>
    </xf>
  </cellXfs>
  <cellStyles count="9">
    <cellStyle name="Normal" xfId="0" builtinId="0"/>
    <cellStyle name="Normal 13 2" xfId="7"/>
    <cellStyle name="Normal 14 2 2" xfId="8"/>
    <cellStyle name="Normal 2 2 3 2" xfId="6"/>
    <cellStyle name="Normal 2 4" xfId="1"/>
    <cellStyle name="Normal 4 4" xfId="5"/>
    <cellStyle name="Normal_CO99a Public Information" xfId="3"/>
    <cellStyle name="Normal_Codes" xfId="4"/>
    <cellStyle name="Normal_op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Summary of Total</a:t>
            </a:r>
            <a:r>
              <a:rPr lang="en-US" sz="1400" baseline="0"/>
              <a:t> Expenditures by Function (All Funds)</a:t>
            </a:r>
            <a:endParaRPr lang="en-US" sz="1400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9656570706439472E-2"/>
          <c:y val="0.10652779162098408"/>
          <c:w val="0.80867238817370046"/>
          <c:h val="0.65763945646034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SUMEXPEN!$Z$8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dLbls>
            <c:delete val="1"/>
          </c:dLbls>
          <c:cat>
            <c:strRef>
              <c:f>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SUMEXPEN!$Z$9:$Z$18</c:f>
              <c:numCache>
                <c:formatCode>#,##0</c:formatCode>
                <c:ptCount val="10"/>
                <c:pt idx="0">
                  <c:v>1533442</c:v>
                </c:pt>
                <c:pt idx="1">
                  <c:v>28771</c:v>
                </c:pt>
                <c:pt idx="2">
                  <c:v>43910</c:v>
                </c:pt>
                <c:pt idx="3">
                  <c:v>448750</c:v>
                </c:pt>
                <c:pt idx="4">
                  <c:v>216034</c:v>
                </c:pt>
                <c:pt idx="5">
                  <c:v>129797</c:v>
                </c:pt>
                <c:pt idx="6">
                  <c:v>137766</c:v>
                </c:pt>
                <c:pt idx="7">
                  <c:v>128161</c:v>
                </c:pt>
                <c:pt idx="8">
                  <c:v>0</c:v>
                </c:pt>
                <c:pt idx="9">
                  <c:v>14058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ED-42F9-B639-8C83BB0EB494}"/>
            </c:ext>
          </c:extLst>
        </c:ser>
        <c:ser>
          <c:idx val="1"/>
          <c:order val="1"/>
          <c:tx>
            <c:strRef>
              <c:f>SUMEXPEN!$AA$8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dLbls>
            <c:delete val="1"/>
          </c:dLbls>
          <c:cat>
            <c:strRef>
              <c:f>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SUMEXPEN!$AA$9:$AA$18</c:f>
              <c:numCache>
                <c:formatCode>#,##0</c:formatCode>
                <c:ptCount val="10"/>
                <c:pt idx="0">
                  <c:v>1653406</c:v>
                </c:pt>
                <c:pt idx="1">
                  <c:v>40478</c:v>
                </c:pt>
                <c:pt idx="2">
                  <c:v>51152</c:v>
                </c:pt>
                <c:pt idx="3">
                  <c:v>551389</c:v>
                </c:pt>
                <c:pt idx="4">
                  <c:v>306601</c:v>
                </c:pt>
                <c:pt idx="5">
                  <c:v>102056</c:v>
                </c:pt>
                <c:pt idx="6">
                  <c:v>150559</c:v>
                </c:pt>
                <c:pt idx="7">
                  <c:v>145941</c:v>
                </c:pt>
                <c:pt idx="8">
                  <c:v>0</c:v>
                </c:pt>
                <c:pt idx="9">
                  <c:v>20446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ED-42F9-B639-8C83BB0EB494}"/>
            </c:ext>
          </c:extLst>
        </c:ser>
        <c:ser>
          <c:idx val="2"/>
          <c:order val="2"/>
          <c:tx>
            <c:strRef>
              <c:f>SUMEXPEN!$AB$8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SUMEXPEN!$AB$9:$AB$18</c:f>
              <c:numCache>
                <c:formatCode>#,##0</c:formatCode>
                <c:ptCount val="10"/>
                <c:pt idx="0">
                  <c:v>1820880</c:v>
                </c:pt>
                <c:pt idx="1">
                  <c:v>48355</c:v>
                </c:pt>
                <c:pt idx="2">
                  <c:v>60055</c:v>
                </c:pt>
                <c:pt idx="3">
                  <c:v>564914</c:v>
                </c:pt>
                <c:pt idx="4">
                  <c:v>431080</c:v>
                </c:pt>
                <c:pt idx="5">
                  <c:v>180855</c:v>
                </c:pt>
                <c:pt idx="6">
                  <c:v>174838</c:v>
                </c:pt>
                <c:pt idx="7">
                  <c:v>245941</c:v>
                </c:pt>
                <c:pt idx="8">
                  <c:v>235422</c:v>
                </c:pt>
                <c:pt idx="9">
                  <c:v>27788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ED-42F9-B639-8C83BB0EB4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8106368"/>
        <c:axId val="178110848"/>
        <c:axId val="0"/>
      </c:bar3DChart>
      <c:catAx>
        <c:axId val="1781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78110848"/>
        <c:crosses val="autoZero"/>
        <c:auto val="1"/>
        <c:lblAlgn val="ctr"/>
        <c:lblOffset val="100"/>
        <c:noMultiLvlLbl val="0"/>
      </c:catAx>
      <c:valAx>
        <c:axId val="178110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7810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47646803234392"/>
          <c:y val="0.44689519457026206"/>
          <c:w val="0.10875637180614872"/>
          <c:h val="0.228175563228098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Transportation</a:t>
            </a:r>
            <a:r>
              <a:rPr lang="en-US" sz="1400" baseline="0"/>
              <a:t> Expenditures</a:t>
            </a:r>
            <a:endParaRPr lang="en-US" sz="1400"/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Transportation Expenditures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SUMEXPEN!$P$488:$R$488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SUMEXPEN!$P$489:$R$489</c:f>
              <c:numCache>
                <c:formatCode>#,##0</c:formatCode>
                <c:ptCount val="3"/>
                <c:pt idx="0">
                  <c:v>129797</c:v>
                </c:pt>
                <c:pt idx="1">
                  <c:v>102056</c:v>
                </c:pt>
                <c:pt idx="2">
                  <c:v>180855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4-424B-857D-61A2661BE7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475840"/>
        <c:axId val="187491072"/>
        <c:axId val="0"/>
      </c:bar3DChart>
      <c:catAx>
        <c:axId val="18747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491072"/>
        <c:crosses val="autoZero"/>
        <c:auto val="1"/>
        <c:lblAlgn val="ctr"/>
        <c:lblOffset val="100"/>
        <c:noMultiLvlLbl val="0"/>
      </c:catAx>
      <c:valAx>
        <c:axId val="187491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47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Food Service Expenditures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Food Service Expenditures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SUMEXPEN!$P$493:$R$493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SUMEXPEN!$P$494:$R$494</c:f>
              <c:numCache>
                <c:formatCode>#,##0</c:formatCode>
                <c:ptCount val="3"/>
                <c:pt idx="0">
                  <c:v>137766</c:v>
                </c:pt>
                <c:pt idx="1">
                  <c:v>150559</c:v>
                </c:pt>
                <c:pt idx="2">
                  <c:v>174838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D-4AFF-83E0-51F0BFA63F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588992"/>
        <c:axId val="187591680"/>
        <c:axId val="0"/>
      </c:bar3DChart>
      <c:catAx>
        <c:axId val="18758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591680"/>
        <c:crosses val="autoZero"/>
        <c:auto val="1"/>
        <c:lblAlgn val="ctr"/>
        <c:lblOffset val="100"/>
        <c:noMultiLvlLbl val="0"/>
      </c:catAx>
      <c:valAx>
        <c:axId val="187591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5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Community Services</a:t>
            </a:r>
            <a:r>
              <a:rPr lang="en-US" sz="1400" baseline="0"/>
              <a:t> Operations (3300)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SUMEXPEN!$O$506</c:f>
              <c:strCache>
                <c:ptCount val="1"/>
                <c:pt idx="0">
                  <c:v>Community Services Operations 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SUMEXPEN!$P$505:$R$505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SUMEXPEN!$P$506:$R$506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8-4714-A8C7-FD8A946945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607680"/>
        <c:axId val="187622912"/>
        <c:axId val="0"/>
      </c:bar3DChart>
      <c:catAx>
        <c:axId val="1876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622912"/>
        <c:crosses val="autoZero"/>
        <c:auto val="1"/>
        <c:lblAlgn val="ctr"/>
        <c:lblOffset val="100"/>
        <c:noMultiLvlLbl val="0"/>
      </c:catAx>
      <c:valAx>
        <c:axId val="187622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60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Capital Improvements (4000)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Capital Improvements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SUMEXPEN!$P$474:$R$474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SUMEXPEN!$P$475:$R$475</c:f>
              <c:numCache>
                <c:formatCode>#,##0</c:formatCode>
                <c:ptCount val="3"/>
                <c:pt idx="0">
                  <c:v>128161</c:v>
                </c:pt>
                <c:pt idx="1">
                  <c:v>145941</c:v>
                </c:pt>
                <c:pt idx="2">
                  <c:v>245941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A5-4EE7-BA47-85470E81C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663488"/>
        <c:axId val="187674624"/>
        <c:axId val="0"/>
      </c:bar3DChart>
      <c:catAx>
        <c:axId val="1876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674624"/>
        <c:crosses val="autoZero"/>
        <c:auto val="1"/>
        <c:lblAlgn val="ctr"/>
        <c:lblOffset val="100"/>
        <c:noMultiLvlLbl val="0"/>
      </c:catAx>
      <c:valAx>
        <c:axId val="1876746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6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Debt Services (5100)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Debt Services (5100)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SUMEXPEN!$P$479:$R$479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SUMEXPEN!$P$480:$R$480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235422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A-46AB-868C-35B60CAA06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690368"/>
        <c:axId val="187697408"/>
        <c:axId val="0"/>
      </c:bar3DChart>
      <c:catAx>
        <c:axId val="18769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697408"/>
        <c:crosses val="autoZero"/>
        <c:auto val="1"/>
        <c:lblAlgn val="ctr"/>
        <c:lblOffset val="100"/>
        <c:noMultiLvlLbl val="0"/>
      </c:catAx>
      <c:valAx>
        <c:axId val="1876974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69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Transfers (5200)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Transfers (5200)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SUMEXPEN!$P$483:$R$483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SUMEXPEN!$P$484:$R$484</c:f>
              <c:numCache>
                <c:formatCode>#,##0</c:formatCode>
                <c:ptCount val="3"/>
                <c:pt idx="0">
                  <c:v>493986</c:v>
                </c:pt>
                <c:pt idx="1">
                  <c:v>382721</c:v>
                </c:pt>
                <c:pt idx="2">
                  <c:v>374804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96-4BB2-87F1-5A0FF38554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717504"/>
        <c:axId val="187749120"/>
        <c:axId val="0"/>
      </c:bar3DChart>
      <c:catAx>
        <c:axId val="18771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749120"/>
        <c:crosses val="autoZero"/>
        <c:auto val="1"/>
        <c:lblAlgn val="ctr"/>
        <c:lblOffset val="100"/>
        <c:noMultiLvlLbl val="0"/>
      </c:catAx>
      <c:valAx>
        <c:axId val="187749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7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Unencumbered Cash Balances by Fund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6.3460678526295319E-2"/>
          <c:y val="0.16292833187518227"/>
          <c:w val="0.89962357830271211"/>
          <c:h val="0.71183253135024793"/>
        </c:manualLayout>
      </c:layout>
      <c:bar3DChart>
        <c:barDir val="col"/>
        <c:grouping val="clustered"/>
        <c:varyColors val="0"/>
        <c:ser>
          <c:idx val="0"/>
          <c:order val="0"/>
          <c:tx>
            <c:v>Unencumbered Cash Balances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SUMEXPEN!$Y$1557:$AA$1557</c:f>
              <c:strCache>
                <c:ptCount val="3"/>
                <c:pt idx="0">
                  <c:v>July 1, 2016</c:v>
                </c:pt>
                <c:pt idx="1">
                  <c:v>July 1, 2017</c:v>
                </c:pt>
                <c:pt idx="2">
                  <c:v>July 1, 2018</c:v>
                </c:pt>
              </c:strCache>
            </c:strRef>
          </c:cat>
          <c:val>
            <c:numRef>
              <c:f>SUMEXPEN!$Y$1558:$AA$1558</c:f>
              <c:numCache>
                <c:formatCode>#,##0</c:formatCode>
                <c:ptCount val="3"/>
                <c:pt idx="0">
                  <c:v>925411</c:v>
                </c:pt>
                <c:pt idx="1">
                  <c:v>1040160</c:v>
                </c:pt>
                <c:pt idx="2">
                  <c:v>1007151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0-4C68-953F-22C5E3CB11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834752"/>
        <c:axId val="187837440"/>
        <c:axId val="0"/>
      </c:bar3DChart>
      <c:catAx>
        <c:axId val="18783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837440"/>
        <c:crosses val="autoZero"/>
        <c:auto val="1"/>
        <c:lblAlgn val="ctr"/>
        <c:lblOffset val="100"/>
        <c:noMultiLvlLbl val="0"/>
      </c:catAx>
      <c:valAx>
        <c:axId val="18783744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83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Unencumbered Cash Balances by Fund </a:t>
            </a:r>
          </a:p>
          <a:p>
            <a:pPr>
              <a:defRPr sz="1400" baseline="0"/>
            </a:pPr>
            <a:r>
              <a:rPr lang="en-US" sz="1400" baseline="0"/>
              <a:t>(Reserve Funds Only)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(SUMEXPEN!$C$1609,SUMEXPEN!$E$1609,SUMEXPEN!$H$1609)</c:f>
              <c:strCache>
                <c:ptCount val="3"/>
                <c:pt idx="0">
                  <c:v>July 1, 2016</c:v>
                </c:pt>
                <c:pt idx="1">
                  <c:v>July 1, 2017</c:v>
                </c:pt>
                <c:pt idx="2">
                  <c:v>July 1, 2018</c:v>
                </c:pt>
              </c:strCache>
            </c:strRef>
          </c:cat>
          <c:val>
            <c:numRef>
              <c:f>(SUMEXPEN!$C$1610,SUMEXPEN!$E$1610,SUMEXPEN!$H$1610)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5-46EB-A8CD-992188C59E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865344"/>
        <c:axId val="187872384"/>
        <c:axId val="0"/>
      </c:bar3DChart>
      <c:catAx>
        <c:axId val="1878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872384"/>
        <c:crosses val="autoZero"/>
        <c:auto val="1"/>
        <c:lblAlgn val="ctr"/>
        <c:lblOffset val="100"/>
        <c:noMultiLvlLbl val="0"/>
      </c:catAx>
      <c:valAx>
        <c:axId val="187872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8653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FTE Enrollment (incl Virtual) for </a:t>
            </a:r>
          </a:p>
          <a:p>
            <a:pPr>
              <a:defRPr sz="1400" baseline="0"/>
            </a:pPr>
            <a:r>
              <a:rPr lang="en-US" sz="1400" baseline="0"/>
              <a:t>Calculating "Amount per Pupil"</a:t>
            </a:r>
          </a:p>
        </c:rich>
      </c:tx>
      <c:layout>
        <c:manualLayout>
          <c:xMode val="edge"/>
          <c:yMode val="edge"/>
          <c:x val="0.30457935748685616"/>
          <c:y val="3.3333333333333333E-2"/>
        </c:manualLayout>
      </c:layout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7.9002405949256338E-2"/>
          <c:y val="0.25130796150481188"/>
          <c:w val="0.8904420384951881"/>
          <c:h val="0.65586030912802562"/>
        </c:manualLayout>
      </c:layout>
      <c:bar3DChart>
        <c:barDir val="col"/>
        <c:grouping val="clustered"/>
        <c:varyColors val="0"/>
        <c:ser>
          <c:idx val="0"/>
          <c:order val="0"/>
          <c:tx>
            <c:v>Enrollment FTE Used for Amount Per Pupil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SUMEXPEN!$S$1473:$W$1473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SUMEXPEN!$S$1474:$W$1474</c:f>
              <c:numCache>
                <c:formatCode>0.0</c:formatCode>
                <c:ptCount val="5"/>
                <c:pt idx="0">
                  <c:v>185.5</c:v>
                </c:pt>
                <c:pt idx="1">
                  <c:v>172.5</c:v>
                </c:pt>
                <c:pt idx="2">
                  <c:v>193</c:v>
                </c:pt>
                <c:pt idx="3">
                  <c:v>199.5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D-4841-BF4B-C9DB9B821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966208"/>
        <c:axId val="187968896"/>
        <c:axId val="0"/>
      </c:bar3DChart>
      <c:catAx>
        <c:axId val="187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968896"/>
        <c:crosses val="autoZero"/>
        <c:auto val="1"/>
        <c:lblAlgn val="ctr"/>
        <c:lblOffset val="100"/>
        <c:noMultiLvlLbl val="0"/>
      </c:catAx>
      <c:valAx>
        <c:axId val="1879688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79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Low Income Students</a:t>
            </a:r>
          </a:p>
        </c:rich>
      </c:tx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7875698230028942E-2"/>
          <c:y val="0.17710723659542557"/>
          <c:w val="0.7216547210444848"/>
          <c:h val="0.67978965129358826"/>
        </c:manualLayout>
      </c:layout>
      <c:bar3DChart>
        <c:barDir val="col"/>
        <c:grouping val="clustered"/>
        <c:varyColors val="0"/>
        <c:ser>
          <c:idx val="1"/>
          <c:order val="0"/>
          <c:tx>
            <c:v>Free Meals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SUMEXPEN!$S$1468:$W$1468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SUMEXPEN!$S$1469:$W$1469</c:f>
              <c:numCache>
                <c:formatCode>0</c:formatCode>
                <c:ptCount val="5"/>
                <c:pt idx="0">
                  <c:v>44</c:v>
                </c:pt>
                <c:pt idx="1">
                  <c:v>41</c:v>
                </c:pt>
                <c:pt idx="2">
                  <c:v>59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25-4F9C-BC8D-3413CB43D7A2}"/>
            </c:ext>
          </c:extLst>
        </c:ser>
        <c:ser>
          <c:idx val="2"/>
          <c:order val="1"/>
          <c:tx>
            <c:v>Reduced Meals</c:v>
          </c:tx>
          <c:invertIfNegative val="0"/>
          <c:dLbls>
            <c:dLbl>
              <c:idx val="0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5-4F9C-BC8D-3413CB43D7A2}"/>
                </c:ext>
              </c:extLst>
            </c:dLbl>
            <c:dLbl>
              <c:idx val="1"/>
              <c:layout>
                <c:manualLayout>
                  <c:x val="1.4957264957264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5-4F9C-BC8D-3413CB43D7A2}"/>
                </c:ext>
              </c:extLst>
            </c:dLbl>
            <c:dLbl>
              <c:idx val="2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5-4F9C-BC8D-3413CB43D7A2}"/>
                </c:ext>
              </c:extLst>
            </c:dLbl>
            <c:dLbl>
              <c:idx val="3"/>
              <c:layout>
                <c:manualLayout>
                  <c:x val="1.4957264957264958E-2"/>
                  <c:y val="-8.73005787978513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25-4F9C-BC8D-3413CB43D7A2}"/>
                </c:ext>
              </c:extLst>
            </c:dLbl>
            <c:dLbl>
              <c:idx val="4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25-4F9C-BC8D-3413CB43D7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SUMEXPEN!$S$1468:$W$1468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SUMEXPEN!$S$1470:$W$1470</c:f>
              <c:numCache>
                <c:formatCode>0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28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25-4F9C-BC8D-3413CB43D7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022784"/>
        <c:axId val="188024320"/>
        <c:axId val="0"/>
      </c:bar3DChart>
      <c:catAx>
        <c:axId val="18802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024320"/>
        <c:crosses val="autoZero"/>
        <c:auto val="1"/>
        <c:lblAlgn val="ctr"/>
        <c:lblOffset val="100"/>
        <c:noMultiLvlLbl val="0"/>
      </c:catAx>
      <c:valAx>
        <c:axId val="188024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80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07742782152226"/>
          <c:y val="0.47600974878140234"/>
          <c:w val="0.16910205935796488"/>
          <c:h val="0.129361079865016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Summary of General Fund Expenditures</a:t>
            </a:r>
          </a:p>
        </c:rich>
      </c:tx>
      <c:layout>
        <c:manualLayout>
          <c:xMode val="edge"/>
          <c:yMode val="edge"/>
          <c:x val="0.24743955327731687"/>
          <c:y val="4.629616912842151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SUMEXPEN!$Y$95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SUMEXPEN!$X$96:$X$103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SUMEXPEN!$Y$96:$Y$103</c:f>
              <c:numCache>
                <c:formatCode>#,##0</c:formatCode>
                <c:ptCount val="8"/>
                <c:pt idx="0">
                  <c:v>842653</c:v>
                </c:pt>
                <c:pt idx="1">
                  <c:v>14713</c:v>
                </c:pt>
                <c:pt idx="2">
                  <c:v>29852</c:v>
                </c:pt>
                <c:pt idx="3">
                  <c:v>406576</c:v>
                </c:pt>
                <c:pt idx="4">
                  <c:v>78211</c:v>
                </c:pt>
                <c:pt idx="5">
                  <c:v>43399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8-49A5-B23C-D3CC0F540CFA}"/>
            </c:ext>
          </c:extLst>
        </c:ser>
        <c:ser>
          <c:idx val="1"/>
          <c:order val="1"/>
          <c:tx>
            <c:strRef>
              <c:f>SUMEXPEN!$Z$95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SUMEXPEN!$X$96:$X$103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SUMEXPEN!$Z$96:$Z$103</c:f>
              <c:numCache>
                <c:formatCode>#,##0</c:formatCode>
                <c:ptCount val="8"/>
                <c:pt idx="0">
                  <c:v>1003999</c:v>
                </c:pt>
                <c:pt idx="1">
                  <c:v>0</c:v>
                </c:pt>
                <c:pt idx="2">
                  <c:v>30705</c:v>
                </c:pt>
                <c:pt idx="3">
                  <c:v>490048</c:v>
                </c:pt>
                <c:pt idx="4">
                  <c:v>113317</c:v>
                </c:pt>
                <c:pt idx="5">
                  <c:v>44314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A8-49A5-B23C-D3CC0F540CFA}"/>
            </c:ext>
          </c:extLst>
        </c:ser>
        <c:ser>
          <c:idx val="2"/>
          <c:order val="2"/>
          <c:tx>
            <c:strRef>
              <c:f>SUMEXPEN!$AA$95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SUMEXPEN!$X$96:$X$103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SUMEXPEN!$AA$96:$AA$103</c:f>
              <c:numCache>
                <c:formatCode>#,##0</c:formatCode>
                <c:ptCount val="8"/>
                <c:pt idx="0">
                  <c:v>1026290</c:v>
                </c:pt>
                <c:pt idx="1">
                  <c:v>0</c:v>
                </c:pt>
                <c:pt idx="2">
                  <c:v>32270</c:v>
                </c:pt>
                <c:pt idx="3">
                  <c:v>481559</c:v>
                </c:pt>
                <c:pt idx="4">
                  <c:v>112400</c:v>
                </c:pt>
                <c:pt idx="5">
                  <c:v>44405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A8-49A5-B23C-D3CC0F54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753984"/>
        <c:axId val="185755520"/>
        <c:axId val="0"/>
      </c:bar3DChart>
      <c:catAx>
        <c:axId val="18575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85755520"/>
        <c:crosses val="autoZero"/>
        <c:auto val="1"/>
        <c:lblAlgn val="ctr"/>
        <c:lblOffset val="100"/>
        <c:noMultiLvlLbl val="0"/>
      </c:catAx>
      <c:valAx>
        <c:axId val="185755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575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79733657453896"/>
          <c:y val="0.45277360764969937"/>
          <c:w val="0.10846440839190404"/>
          <c:h val="0.131651941213695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FTE Enrollment (excl Virtual) for Computing State Foundation Aid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3533573928258968"/>
          <c:y val="0.18144685039370079"/>
          <c:w val="0.82577537182852145"/>
          <c:h val="0.59609179060950712"/>
        </c:manualLayout>
      </c:layout>
      <c:bar3DChart>
        <c:barDir val="col"/>
        <c:grouping val="clustered"/>
        <c:varyColors val="0"/>
        <c:ser>
          <c:idx val="0"/>
          <c:order val="0"/>
          <c:tx>
            <c:v>FTE Enrollment for Budget Authority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SUMEXPEN!$S$1463:$W$1463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SUMEXPEN!$S$1464:$W$1464</c:f>
              <c:numCache>
                <c:formatCode>0.0</c:formatCode>
                <c:ptCount val="5"/>
                <c:pt idx="0">
                  <c:v>185.5</c:v>
                </c:pt>
                <c:pt idx="1">
                  <c:v>172.5</c:v>
                </c:pt>
                <c:pt idx="2">
                  <c:v>193</c:v>
                </c:pt>
                <c:pt idx="3">
                  <c:v>199.5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0-478E-9C43-77D474ECE9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061568"/>
        <c:axId val="188064512"/>
        <c:axId val="0"/>
      </c:bar3DChart>
      <c:catAx>
        <c:axId val="18806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064512"/>
        <c:crosses val="autoZero"/>
        <c:auto val="1"/>
        <c:lblAlgn val="ctr"/>
        <c:lblOffset val="100"/>
        <c:noMultiLvlLbl val="0"/>
      </c:catAx>
      <c:valAx>
        <c:axId val="1880645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806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Total USD Mill Rates</a:t>
            </a:r>
          </a:p>
        </c:rich>
      </c:tx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 USD Mill Rates</c:v>
          </c:tx>
          <c:invertIfNegative val="0"/>
          <c:dLbls>
            <c:dLbl>
              <c:idx val="0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0-489B-BA78-D8FCC8DB2BBA}"/>
                </c:ext>
              </c:extLst>
            </c:dLbl>
            <c:dLbl>
              <c:idx val="1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0-489B-BA78-D8FCC8DB2BBA}"/>
                </c:ext>
              </c:extLst>
            </c:dLbl>
            <c:dLbl>
              <c:idx val="2"/>
              <c:layout>
                <c:manualLayout>
                  <c:x val="0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0-489B-BA78-D8FCC8DB2B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SUMEXPEN!$Q$1790:$S$1790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SUMEXPEN!$Q$1791:$S$1791</c:f>
              <c:numCache>
                <c:formatCode>#,##0.000</c:formatCode>
                <c:ptCount val="3"/>
                <c:pt idx="0">
                  <c:v>37.987000000000002</c:v>
                </c:pt>
                <c:pt idx="1">
                  <c:v>44.162999999999997</c:v>
                </c:pt>
                <c:pt idx="2">
                  <c:v>42.120999999999995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70-489B-BA78-D8FCC8DB2B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945920"/>
        <c:axId val="188957056"/>
        <c:axId val="0"/>
      </c:bar3DChart>
      <c:catAx>
        <c:axId val="18894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957056"/>
        <c:crosses val="autoZero"/>
        <c:auto val="1"/>
        <c:lblAlgn val="ctr"/>
        <c:lblOffset val="100"/>
        <c:noMultiLvlLbl val="0"/>
      </c:catAx>
      <c:valAx>
        <c:axId val="188957056"/>
        <c:scaling>
          <c:orientation val="minMax"/>
          <c:max val="80"/>
          <c:min val="0"/>
        </c:scaling>
        <c:delete val="0"/>
        <c:axPos val="l"/>
        <c:majorGridlines/>
        <c:numFmt formatCode="#,##0.000" sourceLinked="1"/>
        <c:majorTickMark val="none"/>
        <c:minorTickMark val="none"/>
        <c:tickLblPos val="nextTo"/>
        <c:crossAx val="18894592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 Miscellaneous Information Mill Rates </a:t>
            </a:r>
          </a:p>
          <a:p>
            <a:pPr>
              <a:defRPr sz="1200" baseline="0"/>
            </a:pPr>
            <a:r>
              <a:rPr lang="en-US" sz="1200" baseline="0"/>
              <a:t>by Fund (Total USD)</a:t>
            </a:r>
          </a:p>
        </c:rich>
      </c:tx>
      <c:layout>
        <c:manualLayout>
          <c:xMode val="edge"/>
          <c:yMode val="edge"/>
          <c:x val="0.103124609423822"/>
          <c:y val="2.256047403410486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33333333333333"/>
          <c:y val="0.33829678985361533"/>
          <c:w val="0.45576310842055429"/>
          <c:h val="0.51280306739268067"/>
        </c:manualLayout>
      </c:layout>
      <c:pie3DChart>
        <c:varyColors val="1"/>
        <c:ser>
          <c:idx val="0"/>
          <c:order val="0"/>
          <c:tx>
            <c:v>Mill Rates By Fund</c:v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36-4D6A-B786-9C8EF973A30C}"/>
              </c:ext>
            </c:extLst>
          </c:dPt>
          <c:dLbls>
            <c:dLbl>
              <c:idx val="1"/>
              <c:layout>
                <c:manualLayout>
                  <c:x val="-0.16267662970700092"/>
                  <c:y val="-0.176235270583996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36-4D6A-B786-9C8EF973A30C}"/>
                </c:ext>
              </c:extLst>
            </c:dLbl>
            <c:dLbl>
              <c:idx val="12"/>
              <c:layout>
                <c:manualLayout>
                  <c:x val="-9.9510775438784432E-3"/>
                  <c:y val="-0.100261649694592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36-4D6A-B786-9C8EF973A30C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SUMEXPEN!$Q$1774:$Q$1787</c:f>
              <c:strCache>
                <c:ptCount val="14"/>
                <c:pt idx="0">
                  <c:v>General</c:v>
                </c:pt>
                <c:pt idx="1">
                  <c:v>Supplemental General</c:v>
                </c:pt>
                <c:pt idx="2">
                  <c:v>Adult Education</c:v>
                </c:pt>
                <c:pt idx="3">
                  <c:v>Capital Outlay</c:v>
                </c:pt>
                <c:pt idx="4">
                  <c:v>Special Liability</c:v>
                </c:pt>
                <c:pt idx="5">
                  <c:v>School Retirement</c:v>
                </c:pt>
                <c:pt idx="6">
                  <c:v>Declining Enrollment</c:v>
                </c:pt>
                <c:pt idx="7">
                  <c:v>Cost of Living</c:v>
                </c:pt>
                <c:pt idx="8">
                  <c:v>Bond and Interest #1</c:v>
                </c:pt>
                <c:pt idx="9">
                  <c:v>Bond and Interest #2</c:v>
                </c:pt>
                <c:pt idx="10">
                  <c:v>Extraordinary Growth Facilities</c:v>
                </c:pt>
                <c:pt idx="11">
                  <c:v>No Fund Warrant</c:v>
                </c:pt>
                <c:pt idx="12">
                  <c:v>Special Assessment</c:v>
                </c:pt>
                <c:pt idx="13">
                  <c:v>Temporary Note</c:v>
                </c:pt>
              </c:strCache>
            </c:strRef>
          </c:cat>
          <c:val>
            <c:numRef>
              <c:f>SUMEXPEN!$R$1774:$R$1787</c:f>
              <c:numCache>
                <c:formatCode>#,##0.000</c:formatCode>
                <c:ptCount val="14"/>
                <c:pt idx="0">
                  <c:v>20</c:v>
                </c:pt>
                <c:pt idx="1">
                  <c:v>18.120999999999999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36-4D6A-B786-9C8EF973A3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209384541218073"/>
          <c:y val="0.13443639527376403"/>
          <c:w val="0.33290180233600397"/>
          <c:h val="0.734331377605219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  <c:txPr>
        <a:bodyPr/>
        <a:lstStyle/>
        <a:p>
          <a:pPr>
            <a:defRPr sz="1400" baseline="0"/>
          </a:pPr>
          <a:endParaRPr lang="en-US"/>
        </a:p>
      </c:txPr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SUMEXPEN!$P$1829</c:f>
              <c:strCache>
                <c:ptCount val="1"/>
                <c:pt idx="0">
                  <c:v>Assessed Valuation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SUMEXPEN!$Q$1827:$S$1828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SUMEXPEN!$Q$1829:$S$1829</c:f>
              <c:numCache>
                <c:formatCode>"$"#,##0_);\("$"#,##0\)</c:formatCode>
                <c:ptCount val="3"/>
                <c:pt idx="0">
                  <c:v>38730914</c:v>
                </c:pt>
                <c:pt idx="1">
                  <c:v>28731943</c:v>
                </c:pt>
                <c:pt idx="2">
                  <c:v>30595634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59-4388-B8F7-C1541179C8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449152"/>
        <c:axId val="188451840"/>
        <c:axId val="0"/>
      </c:bar3DChart>
      <c:catAx>
        <c:axId val="18844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451840"/>
        <c:crosses val="autoZero"/>
        <c:auto val="1"/>
        <c:lblAlgn val="ctr"/>
        <c:lblOffset val="100"/>
        <c:noMultiLvlLbl val="0"/>
      </c:catAx>
      <c:valAx>
        <c:axId val="188451840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none"/>
        <c:minorTickMark val="none"/>
        <c:tickLblPos val="nextTo"/>
        <c:crossAx val="18844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  <c:txPr>
        <a:bodyPr/>
        <a:lstStyle/>
        <a:p>
          <a:pPr>
            <a:defRPr sz="1400" baseline="0"/>
          </a:pPr>
          <a:endParaRPr lang="en-US"/>
        </a:p>
      </c:txPr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SUMEXPEN!$P$1833</c:f>
              <c:strCache>
                <c:ptCount val="1"/>
                <c:pt idx="0">
                  <c:v>Total USD Debt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SUMEXPEN!$Q$1831:$S$1832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SUMEXPEN!$Q$1833:$S$1833</c:f>
              <c:numCache>
                <c:formatCode>"$"#,##0_);\("$"#,##0\)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10-45DF-AAD2-8F9C05A650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467456"/>
        <c:axId val="188486784"/>
        <c:axId val="0"/>
      </c:bar3DChart>
      <c:catAx>
        <c:axId val="188467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486784"/>
        <c:crosses val="autoZero"/>
        <c:auto val="1"/>
        <c:lblAlgn val="ctr"/>
        <c:lblOffset val="100"/>
        <c:noMultiLvlLbl val="0"/>
      </c:catAx>
      <c:valAx>
        <c:axId val="188486784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none"/>
        <c:minorTickMark val="none"/>
        <c:tickLblPos val="nextTo"/>
        <c:crossAx val="18846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Summary of Total Expenditures by Function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399449716238741"/>
          <c:y val="0.39841053225485129"/>
          <c:w val="0.56374694859854557"/>
          <c:h val="0.38479509945971357"/>
        </c:manualLayout>
      </c:layout>
      <c:pie3DChart>
        <c:varyColors val="1"/>
        <c:ser>
          <c:idx val="0"/>
          <c:order val="0"/>
          <c:tx>
            <c:strRef>
              <c:f>SUMEXPEN!$Z$21</c:f>
              <c:strCache>
                <c:ptCount val="1"/>
                <c:pt idx="0">
                  <c:v>2018-2019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SUMEXPEN!$Y$22:$Y$31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SUMEXPEN!$Z$22:$Z$31</c:f>
              <c:numCache>
                <c:formatCode>#,##0</c:formatCode>
                <c:ptCount val="10"/>
                <c:pt idx="0">
                  <c:v>1820880</c:v>
                </c:pt>
                <c:pt idx="1">
                  <c:v>48355</c:v>
                </c:pt>
                <c:pt idx="2">
                  <c:v>60055</c:v>
                </c:pt>
                <c:pt idx="3">
                  <c:v>564914</c:v>
                </c:pt>
                <c:pt idx="4">
                  <c:v>431080</c:v>
                </c:pt>
                <c:pt idx="5">
                  <c:v>180855</c:v>
                </c:pt>
                <c:pt idx="6">
                  <c:v>174838</c:v>
                </c:pt>
                <c:pt idx="7">
                  <c:v>245941</c:v>
                </c:pt>
                <c:pt idx="8">
                  <c:v>235422</c:v>
                </c:pt>
                <c:pt idx="9">
                  <c:v>27788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1-4ED5-A85B-5F66A849B5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932754713952487"/>
          <c:y val="0.19301771378996035"/>
          <c:w val="0.2399052942203814"/>
          <c:h val="0.76235188174699919"/>
        </c:manualLayout>
      </c:layout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Summary of</a:t>
            </a:r>
            <a:r>
              <a:rPr lang="en-US" sz="1400" baseline="0"/>
              <a:t> Supplemental General Expenditures by Function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0773107421093153"/>
          <c:y val="0.12764480346248472"/>
          <c:w val="0.76999488482841216"/>
          <c:h val="0.686071260252768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SUMEXPEN!$Z$182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SUMEXPEN!$Y$183:$Y$190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SUMEXPEN!$Z$183:$Z$190</c:f>
              <c:numCache>
                <c:formatCode>#,##0</c:formatCode>
                <c:ptCount val="8"/>
                <c:pt idx="0">
                  <c:v>307351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116080</c:v>
                </c:pt>
                <c:pt idx="5">
                  <c:v>28870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EA-46A5-8DAC-DF4FD38F9B80}"/>
            </c:ext>
          </c:extLst>
        </c:ser>
        <c:ser>
          <c:idx val="1"/>
          <c:order val="1"/>
          <c:tx>
            <c:strRef>
              <c:f>SUMEXPEN!$AA$182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SUMEXPEN!$Y$183:$Y$190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SUMEXPEN!$AA$183:$AA$190</c:f>
              <c:numCache>
                <c:formatCode>#,##0</c:formatCode>
                <c:ptCount val="8"/>
                <c:pt idx="0">
                  <c:v>210431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135536</c:v>
                </c:pt>
                <c:pt idx="5">
                  <c:v>30112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EA-46A5-8DAC-DF4FD38F9B80}"/>
            </c:ext>
          </c:extLst>
        </c:ser>
        <c:ser>
          <c:idx val="2"/>
          <c:order val="2"/>
          <c:tx>
            <c:strRef>
              <c:f>SUMEXPEN!$AB$182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SUMEXPEN!$Y$183:$Y$190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SUMEXPEN!$AB$183:$AB$190</c:f>
              <c:numCache>
                <c:formatCode>#,##0</c:formatCode>
                <c:ptCount val="8"/>
                <c:pt idx="0">
                  <c:v>251582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157950</c:v>
                </c:pt>
                <c:pt idx="5">
                  <c:v>51900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EA-46A5-8DAC-DF4FD38F9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046784"/>
        <c:axId val="189048320"/>
        <c:axId val="0"/>
      </c:bar3DChart>
      <c:catAx>
        <c:axId val="1890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89048320"/>
        <c:crosses val="autoZero"/>
        <c:auto val="1"/>
        <c:lblAlgn val="ctr"/>
        <c:lblOffset val="100"/>
        <c:noMultiLvlLbl val="0"/>
      </c:catAx>
      <c:valAx>
        <c:axId val="189048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904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9960519949307"/>
          <c:y val="0.4516795731562312"/>
          <c:w val="0.10646376209389508"/>
          <c:h val="0.186181786932665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 Summary of Supplemental General Fund Expenditures </a:t>
            </a:r>
          </a:p>
          <a:p>
            <a:pPr>
              <a:defRPr/>
            </a:pPr>
            <a:r>
              <a:rPr lang="en-US" sz="1400"/>
              <a:t>by Function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781645868945735E-2"/>
          <c:y val="0.4310875432442462"/>
          <c:w val="0.42573542796907449"/>
          <c:h val="0.35661207541359946"/>
        </c:manualLayout>
      </c:layout>
      <c:pie3DChart>
        <c:varyColors val="1"/>
        <c:ser>
          <c:idx val="0"/>
          <c:order val="0"/>
          <c:tx>
            <c:strRef>
              <c:f>SUMEXPEN!$Z$195</c:f>
              <c:strCache>
                <c:ptCount val="1"/>
                <c:pt idx="0">
                  <c:v>2018-2019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SUMEXPEN!$Y$196:$Y$203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SUMEXPEN!$Z$196:$Z$203</c:f>
              <c:numCache>
                <c:formatCode>#,##0</c:formatCode>
                <c:ptCount val="8"/>
                <c:pt idx="0">
                  <c:v>251582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157950</c:v>
                </c:pt>
                <c:pt idx="5">
                  <c:v>51900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6-4E85-87B0-04721EA759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022961543197706"/>
          <c:y val="0.34359969971690463"/>
          <c:w val="0.25925099161154341"/>
          <c:h val="0.610393610656151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/>
              <a:t>Summary of</a:t>
            </a:r>
            <a:r>
              <a:rPr lang="en-US" sz="1200" baseline="0"/>
              <a:t> General and Supplemental General Fund</a:t>
            </a:r>
          </a:p>
          <a:p>
            <a:pPr>
              <a:defRPr/>
            </a:pPr>
            <a:r>
              <a:rPr lang="en-US" sz="1200" baseline="0"/>
              <a:t>Expenditures by Function</a:t>
            </a:r>
            <a:endParaRPr lang="en-US" sz="1200"/>
          </a:p>
        </c:rich>
      </c:tx>
      <c:overlay val="0"/>
    </c:title>
    <c:autoTitleDeleted val="0"/>
    <c:view3D>
      <c:rotX val="15"/>
      <c:rotY val="3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SUMEXPEN!$Z$266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SUMEXPEN!$Z$267:$Z$274</c:f>
              <c:numCache>
                <c:formatCode>#,##0</c:formatCode>
                <c:ptCount val="8"/>
                <c:pt idx="0">
                  <c:v>1150004</c:v>
                </c:pt>
                <c:pt idx="1">
                  <c:v>14713</c:v>
                </c:pt>
                <c:pt idx="2">
                  <c:v>29852</c:v>
                </c:pt>
                <c:pt idx="3">
                  <c:v>406576</c:v>
                </c:pt>
                <c:pt idx="4">
                  <c:v>194291</c:v>
                </c:pt>
                <c:pt idx="5">
                  <c:v>72269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0B-46F8-89F9-07CD7EF2AE30}"/>
            </c:ext>
          </c:extLst>
        </c:ser>
        <c:ser>
          <c:idx val="1"/>
          <c:order val="1"/>
          <c:tx>
            <c:strRef>
              <c:f>SUMEXPEN!$AA$266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SUMEXPEN!$AA$267:$AA$274</c:f>
              <c:numCache>
                <c:formatCode>#,##0</c:formatCode>
                <c:ptCount val="8"/>
                <c:pt idx="0">
                  <c:v>1214430</c:v>
                </c:pt>
                <c:pt idx="1">
                  <c:v>0</c:v>
                </c:pt>
                <c:pt idx="2">
                  <c:v>30705</c:v>
                </c:pt>
                <c:pt idx="3">
                  <c:v>490048</c:v>
                </c:pt>
                <c:pt idx="4">
                  <c:v>248853</c:v>
                </c:pt>
                <c:pt idx="5">
                  <c:v>74426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0B-46F8-89F9-07CD7EF2AE30}"/>
            </c:ext>
          </c:extLst>
        </c:ser>
        <c:ser>
          <c:idx val="2"/>
          <c:order val="2"/>
          <c:tx>
            <c:strRef>
              <c:f>SUMEXPEN!$AB$266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SUMEXPEN!$AB$267:$AB$274</c:f>
              <c:numCache>
                <c:formatCode>#,##0</c:formatCode>
                <c:ptCount val="8"/>
                <c:pt idx="0">
                  <c:v>1277872</c:v>
                </c:pt>
                <c:pt idx="1">
                  <c:v>0</c:v>
                </c:pt>
                <c:pt idx="2">
                  <c:v>32270</c:v>
                </c:pt>
                <c:pt idx="3">
                  <c:v>481559</c:v>
                </c:pt>
                <c:pt idx="4">
                  <c:v>270350</c:v>
                </c:pt>
                <c:pt idx="5">
                  <c:v>96305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0B-46F8-89F9-07CD7EF2AE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133952"/>
        <c:axId val="189135488"/>
        <c:axId val="0"/>
      </c:bar3DChart>
      <c:catAx>
        <c:axId val="18913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89135488"/>
        <c:crosses val="autoZero"/>
        <c:auto val="1"/>
        <c:lblAlgn val="ctr"/>
        <c:lblOffset val="100"/>
        <c:noMultiLvlLbl val="0"/>
      </c:catAx>
      <c:valAx>
        <c:axId val="189135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913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35475542060382"/>
          <c:y val="0.46738482843018858"/>
          <c:w val="0.10795720407593053"/>
          <c:h val="0.221876237862905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 Summary of General and Supplemental  General Fund Expenditures by Function</a:t>
            </a:r>
          </a:p>
        </c:rich>
      </c:tx>
      <c:layout>
        <c:manualLayout>
          <c:xMode val="edge"/>
          <c:yMode val="edge"/>
          <c:x val="5.8242787594328542E-2"/>
          <c:y val="2.878991128966901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4687886973153"/>
          <c:y val="0.35053955580793955"/>
          <c:w val="0.45929863723939562"/>
          <c:h val="0.38520079546298203"/>
        </c:manualLayout>
      </c:layout>
      <c:pie3DChart>
        <c:varyColors val="1"/>
        <c:ser>
          <c:idx val="0"/>
          <c:order val="0"/>
          <c:tx>
            <c:strRef>
              <c:f>SUMEXPEN!$Z$278</c:f>
              <c:strCache>
                <c:ptCount val="1"/>
                <c:pt idx="0">
                  <c:v>2018-2019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SUMEXPEN!$Y$279:$Y$286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SUMEXPEN!$Z$279:$Z$286</c:f>
              <c:numCache>
                <c:formatCode>#,##0</c:formatCode>
                <c:ptCount val="8"/>
                <c:pt idx="0">
                  <c:v>1277872</c:v>
                </c:pt>
                <c:pt idx="1">
                  <c:v>0</c:v>
                </c:pt>
                <c:pt idx="2">
                  <c:v>32270</c:v>
                </c:pt>
                <c:pt idx="3">
                  <c:v>481559</c:v>
                </c:pt>
                <c:pt idx="4">
                  <c:v>270350</c:v>
                </c:pt>
                <c:pt idx="5">
                  <c:v>96305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E1-4C08-A7CE-3F6D6C30E5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681697919022814"/>
          <c:y val="0.3499317373067945"/>
          <c:w val="0.2625305559384416"/>
          <c:h val="0.58568115626631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 Summary of General Fund Expenditures  by Function</a:t>
            </a:r>
          </a:p>
        </c:rich>
      </c:tx>
      <c:layout>
        <c:manualLayout>
          <c:xMode val="edge"/>
          <c:yMode val="edge"/>
          <c:x val="0.17265713047247508"/>
          <c:y val="2.757262859886384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26502018847123"/>
          <c:y val="0.32034090810405763"/>
          <c:w val="0.42419817808859717"/>
          <c:h val="0.35573374207403236"/>
        </c:manualLayout>
      </c:layout>
      <c:pie3DChart>
        <c:varyColors val="1"/>
        <c:ser>
          <c:idx val="0"/>
          <c:order val="0"/>
          <c:tx>
            <c:strRef>
              <c:f>SUMEXPEN!$Y$110</c:f>
              <c:strCache>
                <c:ptCount val="1"/>
                <c:pt idx="0">
                  <c:v>2018-2019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SUMEXPEN!$X$111:$X$118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SUMEXPEN!$Y$111:$Y$118</c:f>
              <c:numCache>
                <c:formatCode>#,##0</c:formatCode>
                <c:ptCount val="8"/>
                <c:pt idx="0">
                  <c:v>1026290</c:v>
                </c:pt>
                <c:pt idx="1">
                  <c:v>0</c:v>
                </c:pt>
                <c:pt idx="2">
                  <c:v>32270</c:v>
                </c:pt>
                <c:pt idx="3">
                  <c:v>481559</c:v>
                </c:pt>
                <c:pt idx="4">
                  <c:v>112400</c:v>
                </c:pt>
                <c:pt idx="5">
                  <c:v>44405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10-475F-B6F8-A237E60E78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865093280344008"/>
          <c:y val="0.31711705678711316"/>
          <c:w val="0.24055284587402284"/>
          <c:h val="0.40586524689756692"/>
        </c:manualLayout>
      </c:layout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Summary of Special Education Fund Expenditures</a:t>
            </a:r>
            <a:r>
              <a:rPr lang="en-US" sz="1400" baseline="0"/>
              <a:t> by Function</a:t>
            </a:r>
            <a:endParaRPr lang="en-US" sz="1400"/>
          </a:p>
        </c:rich>
      </c:tx>
      <c:layout>
        <c:manualLayout>
          <c:xMode val="edge"/>
          <c:yMode val="edge"/>
          <c:x val="0.21006300578350962"/>
          <c:y val="2.567629156945393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065379101668299"/>
          <c:y val="0.13642371137653228"/>
          <c:w val="0.77775400659878202"/>
          <c:h val="0.7026526584059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SUMEXPEN!$Z$351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SUMEXPEN!$Y$352:$Y$359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SUMEXPEN!$Z$352:$Z$359</c:f>
              <c:numCache>
                <c:formatCode>#,##0</c:formatCode>
                <c:ptCount val="8"/>
                <c:pt idx="0">
                  <c:v>236511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6F-43C0-83F8-A5F9DF8B67EC}"/>
            </c:ext>
          </c:extLst>
        </c:ser>
        <c:ser>
          <c:idx val="1"/>
          <c:order val="1"/>
          <c:tx>
            <c:strRef>
              <c:f>SUMEXPEN!$AA$351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SUMEXPEN!$Y$352:$Y$359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SUMEXPEN!$AA$352:$AA$359</c:f>
              <c:numCache>
                <c:formatCode>#,##0</c:formatCode>
                <c:ptCount val="8"/>
                <c:pt idx="0">
                  <c:v>237829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6F-43C0-83F8-A5F9DF8B67EC}"/>
            </c:ext>
          </c:extLst>
        </c:ser>
        <c:ser>
          <c:idx val="2"/>
          <c:order val="2"/>
          <c:tx>
            <c:strRef>
              <c:f>SUMEXPEN!$AB$351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SUMEXPEN!$Y$352:$Y$359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SUMEXPEN!$AB$352:$AB$359</c:f>
              <c:numCache>
                <c:formatCode>#,##0</c:formatCode>
                <c:ptCount val="8"/>
                <c:pt idx="0">
                  <c:v>252275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6F-43C0-83F8-A5F9DF8B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561088"/>
        <c:axId val="189571072"/>
        <c:axId val="0"/>
      </c:bar3DChart>
      <c:catAx>
        <c:axId val="18956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89571072"/>
        <c:crosses val="autoZero"/>
        <c:auto val="1"/>
        <c:lblAlgn val="ctr"/>
        <c:lblOffset val="100"/>
        <c:noMultiLvlLbl val="0"/>
      </c:catAx>
      <c:valAx>
        <c:axId val="189571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956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429191676561192"/>
          <c:y val="0.44835628410628886"/>
          <c:w val="0.1052846340302362"/>
          <c:h val="0.1989866385084298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 Summary of Special</a:t>
            </a:r>
            <a:r>
              <a:rPr lang="en-US" sz="1400" baseline="0"/>
              <a:t> Education Fund by Function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2351348386154"/>
          <c:y val="0.35434747739865852"/>
          <c:w val="0.52268216317603022"/>
          <c:h val="0.4075578703083908"/>
        </c:manualLayout>
      </c:layout>
      <c:pie3DChart>
        <c:varyColors val="1"/>
        <c:ser>
          <c:idx val="0"/>
          <c:order val="0"/>
          <c:tx>
            <c:strRef>
              <c:f>SUMEXPEN!$Z$363</c:f>
              <c:strCache>
                <c:ptCount val="1"/>
                <c:pt idx="0">
                  <c:v>2018-2019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SUMEXPEN!$Y$364:$Y$371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SUMEXPEN!$Z$364:$Z$371</c:f>
              <c:numCache>
                <c:formatCode>#,##0</c:formatCode>
                <c:ptCount val="8"/>
                <c:pt idx="0">
                  <c:v>252275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2-40D5-8CA3-FB5CBBA382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015602980065648"/>
          <c:y val="0.32015130509238421"/>
          <c:w val="0.25722166529035478"/>
          <c:h val="0.582536724967961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Instruction Expenditures</a:t>
            </a:r>
          </a:p>
        </c:rich>
      </c:tx>
      <c:overlay val="0"/>
    </c:title>
    <c:autoTitleDeleted val="0"/>
    <c:view3D>
      <c:rotX val="5"/>
      <c:rotY val="15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4.5726481991948807E-2"/>
          <c:y val="0.1783361626796699"/>
          <c:w val="0.93334206850517309"/>
          <c:h val="0.72381957912323225"/>
        </c:manualLayout>
      </c:layout>
      <c:bar3DChart>
        <c:barDir val="col"/>
        <c:grouping val="clustered"/>
        <c:varyColors val="0"/>
        <c:ser>
          <c:idx val="0"/>
          <c:order val="0"/>
          <c:tx>
            <c:v>Instruction Expenditures</c:v>
          </c:tx>
          <c:invertIfNegative val="0"/>
          <c:dLbls>
            <c:dLbl>
              <c:idx val="0"/>
              <c:layout>
                <c:manualLayout>
                  <c:x val="2.0931449502878076E-3"/>
                  <c:y val="-3.105934010955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2-4571-9E70-0C8E61F83F1B}"/>
                </c:ext>
              </c:extLst>
            </c:dLbl>
            <c:dLbl>
              <c:idx val="1"/>
              <c:layout>
                <c:manualLayout>
                  <c:x val="4.1862899005756151E-3"/>
                  <c:y val="-2.662229152247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2-4571-9E70-0C8E61F83F1B}"/>
                </c:ext>
              </c:extLst>
            </c:dLbl>
            <c:dLbl>
              <c:idx val="2"/>
              <c:layout>
                <c:manualLayout>
                  <c:x val="0"/>
                  <c:y val="-3.54963886966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12-4571-9E70-0C8E61F83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SUMEXPEN!$P$439:$R$439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SUMEXPEN!$P$440:$R$440</c:f>
              <c:numCache>
                <c:formatCode>#,##0</c:formatCode>
                <c:ptCount val="3"/>
                <c:pt idx="0">
                  <c:v>1533442</c:v>
                </c:pt>
                <c:pt idx="1">
                  <c:v>1653406</c:v>
                </c:pt>
                <c:pt idx="2">
                  <c:v>1820880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12-4571-9E70-0C8E61F83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653376"/>
        <c:axId val="189656064"/>
        <c:axId val="0"/>
      </c:bar3DChart>
      <c:catAx>
        <c:axId val="1896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656064"/>
        <c:crosses val="autoZero"/>
        <c:auto val="1"/>
        <c:lblAlgn val="ctr"/>
        <c:lblOffset val="100"/>
        <c:noMultiLvlLbl val="0"/>
      </c:catAx>
      <c:valAx>
        <c:axId val="189656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965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Central Services</a:t>
            </a:r>
            <a:r>
              <a:rPr lang="en-US" sz="1400" baseline="0"/>
              <a:t> </a:t>
            </a:r>
            <a:r>
              <a:rPr lang="en-US" sz="1400"/>
              <a:t>Expenditures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SUMEXPEN!$O$498</c:f>
              <c:strCache>
                <c:ptCount val="1"/>
                <c:pt idx="0">
                  <c:v>Central 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SUMEXPEN!$P$497:$R$497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SUMEXPEN!$P$498:$R$498</c:f>
              <c:numCache>
                <c:formatCode>#,##0</c:formatCode>
                <c:ptCount val="3"/>
                <c:pt idx="0">
                  <c:v>14058</c:v>
                </c:pt>
                <c:pt idx="1">
                  <c:v>20447</c:v>
                </c:pt>
                <c:pt idx="2">
                  <c:v>27785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0-4D9B-BE67-43ACB8079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672448"/>
        <c:axId val="189691776"/>
        <c:axId val="0"/>
      </c:bar3DChart>
      <c:catAx>
        <c:axId val="18967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691776"/>
        <c:crosses val="autoZero"/>
        <c:auto val="1"/>
        <c:lblAlgn val="ctr"/>
        <c:lblOffset val="100"/>
        <c:noMultiLvlLbl val="0"/>
      </c:catAx>
      <c:valAx>
        <c:axId val="189691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967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Other</a:t>
            </a:r>
            <a:r>
              <a:rPr lang="en-US" sz="1400" baseline="0"/>
              <a:t> Support  Services </a:t>
            </a:r>
            <a:r>
              <a:rPr lang="en-US" sz="1400"/>
              <a:t>Expenditures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SUMEXPEN!$O$502</c:f>
              <c:strCache>
                <c:ptCount val="1"/>
                <c:pt idx="0">
                  <c:v>Other Support 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SUMEXPEN!$P$501:$R$501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SUMEXPEN!$P$502:$R$502</c:f>
              <c:numCache>
                <c:formatCode>#,##0</c:formatCode>
                <c:ptCount val="3"/>
                <c:pt idx="0">
                  <c:v>14058</c:v>
                </c:pt>
                <c:pt idx="1">
                  <c:v>20446</c:v>
                </c:pt>
                <c:pt idx="2">
                  <c:v>27788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B4-43C2-9886-CE2B4711E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749120"/>
        <c:axId val="189752064"/>
        <c:axId val="0"/>
      </c:bar3DChart>
      <c:catAx>
        <c:axId val="18974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752064"/>
        <c:crosses val="autoZero"/>
        <c:auto val="1"/>
        <c:lblAlgn val="ctr"/>
        <c:lblOffset val="100"/>
        <c:noMultiLvlLbl val="0"/>
      </c:catAx>
      <c:valAx>
        <c:axId val="189752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974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/>
              <a:t>Instruction Expenditures</a:t>
            </a:r>
          </a:p>
        </c:rich>
      </c:tx>
      <c:overlay val="0"/>
    </c:title>
    <c:autoTitleDeleted val="0"/>
    <c:view3D>
      <c:rotX val="5"/>
      <c:rotY val="15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4.5726481991948807E-2"/>
          <c:y val="0.1783361626796699"/>
          <c:w val="0.93334206850517309"/>
          <c:h val="0.72381957912323225"/>
        </c:manualLayout>
      </c:layout>
      <c:bar3DChart>
        <c:barDir val="col"/>
        <c:grouping val="clustered"/>
        <c:varyColors val="0"/>
        <c:ser>
          <c:idx val="0"/>
          <c:order val="0"/>
          <c:tx>
            <c:v>Instruction Expenditures</c:v>
          </c:tx>
          <c:invertIfNegative val="0"/>
          <c:dLbls>
            <c:delete val="1"/>
          </c:dLbls>
          <c:cat>
            <c:strRef>
              <c:f>SUMEXPEN!$P$439:$R$439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SUMEXPEN!$P$440:$R$440</c:f>
              <c:numCache>
                <c:formatCode>#,##0</c:formatCode>
                <c:ptCount val="3"/>
                <c:pt idx="0">
                  <c:v>1533442</c:v>
                </c:pt>
                <c:pt idx="1">
                  <c:v>1653406</c:v>
                </c:pt>
                <c:pt idx="2">
                  <c:v>1820880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0-4D4B-85CD-B4C4A53F3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750080"/>
        <c:axId val="190760064"/>
        <c:axId val="0"/>
      </c:bar3DChart>
      <c:catAx>
        <c:axId val="1907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0760064"/>
        <c:crosses val="autoZero"/>
        <c:auto val="1"/>
        <c:lblAlgn val="ctr"/>
        <c:lblOffset val="100"/>
        <c:noMultiLvlLbl val="0"/>
      </c:catAx>
      <c:valAx>
        <c:axId val="190760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9075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aseline="0"/>
            </a:pPr>
            <a:r>
              <a:rPr lang="en-US" sz="1200" baseline="0"/>
              <a:t>FTE Enrollment for Budget Authority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3533573928258968"/>
          <c:y val="0.18144685039370079"/>
          <c:w val="0.82577537182852145"/>
          <c:h val="0.59609179060950712"/>
        </c:manualLayout>
      </c:layout>
      <c:bar3DChart>
        <c:barDir val="col"/>
        <c:grouping val="clustered"/>
        <c:varyColors val="0"/>
        <c:ser>
          <c:idx val="0"/>
          <c:order val="0"/>
          <c:tx>
            <c:v>FTE Enrollment for Budget Authority</c:v>
          </c:tx>
          <c:invertIfNegative val="0"/>
          <c:dLbls>
            <c:delete val="1"/>
          </c:dLbls>
          <c:cat>
            <c:strRef>
              <c:f>SUMEXPEN!$S$1463:$W$1463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SUMEXPEN!$S$1464:$W$1464</c:f>
              <c:numCache>
                <c:formatCode>0.0</c:formatCode>
                <c:ptCount val="5"/>
                <c:pt idx="0">
                  <c:v>185.5</c:v>
                </c:pt>
                <c:pt idx="1">
                  <c:v>172.5</c:v>
                </c:pt>
                <c:pt idx="2">
                  <c:v>193</c:v>
                </c:pt>
                <c:pt idx="3">
                  <c:v>199.5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6-48C1-889D-7B110B409F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051648"/>
        <c:axId val="191053184"/>
        <c:axId val="0"/>
      </c:bar3DChart>
      <c:catAx>
        <c:axId val="19105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053184"/>
        <c:crosses val="autoZero"/>
        <c:auto val="1"/>
        <c:lblAlgn val="ctr"/>
        <c:lblOffset val="100"/>
        <c:noMultiLvlLbl val="0"/>
      </c:catAx>
      <c:valAx>
        <c:axId val="1910531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10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aseline="0"/>
            </a:pPr>
            <a:r>
              <a:rPr lang="en-US" sz="1200" baseline="0"/>
              <a:t>Total USD Mill Rates</a:t>
            </a:r>
          </a:p>
        </c:rich>
      </c:tx>
      <c:layout>
        <c:manualLayout>
          <c:xMode val="edge"/>
          <c:yMode val="edge"/>
          <c:x val="0.32801862890782901"/>
          <c:y val="3.448274301622635E-2"/>
        </c:manualLayout>
      </c:layout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 USD Mill Rates</c:v>
          </c:tx>
          <c:invertIfNegative val="0"/>
          <c:dLbls>
            <c:delete val="1"/>
          </c:dLbls>
          <c:cat>
            <c:strRef>
              <c:f>SUMEXPEN!$Q$1790:$S$1790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SUMEXPEN!$Q$1791:$S$1791</c:f>
              <c:numCache>
                <c:formatCode>#,##0.000</c:formatCode>
                <c:ptCount val="3"/>
                <c:pt idx="0">
                  <c:v>37.987000000000002</c:v>
                </c:pt>
                <c:pt idx="1">
                  <c:v>44.162999999999997</c:v>
                </c:pt>
                <c:pt idx="2">
                  <c:v>42.120999999999995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95-49D9-A6DE-6A9A94DCF6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082880"/>
        <c:axId val="191084416"/>
        <c:axId val="0"/>
      </c:bar3DChart>
      <c:catAx>
        <c:axId val="19108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084416"/>
        <c:crosses val="autoZero"/>
        <c:auto val="1"/>
        <c:lblAlgn val="ctr"/>
        <c:lblOffset val="100"/>
        <c:noMultiLvlLbl val="0"/>
      </c:catAx>
      <c:valAx>
        <c:axId val="191084416"/>
        <c:scaling>
          <c:orientation val="minMax"/>
          <c:max val="80"/>
          <c:min val="0"/>
        </c:scaling>
        <c:delete val="0"/>
        <c:axPos val="l"/>
        <c:majorGridlines/>
        <c:numFmt formatCode="#,##0.000" sourceLinked="1"/>
        <c:majorTickMark val="none"/>
        <c:minorTickMark val="none"/>
        <c:tickLblPos val="nextTo"/>
        <c:crossAx val="19108288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/>
              <a:t>Amount Per Pupil By Function </a:t>
            </a:r>
            <a:r>
              <a:rPr lang="en-US" sz="1200" baseline="0"/>
              <a:t>(All Funds)</a:t>
            </a:r>
            <a:endParaRPr lang="en-US" sz="1200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86712348095216418"/>
          <c:h val="0.633892144753016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Extra!$C$50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Extra!$C$52:$C$62</c:f>
              <c:numCache>
                <c:formatCode>#,##0</c:formatCode>
                <c:ptCount val="11"/>
                <c:pt idx="0">
                  <c:v>7945.2953367875643</c:v>
                </c:pt>
                <c:pt idx="1">
                  <c:v>149.07253886010363</c:v>
                </c:pt>
                <c:pt idx="2">
                  <c:v>227.51295336787564</c:v>
                </c:pt>
                <c:pt idx="3">
                  <c:v>2325.1295336787566</c:v>
                </c:pt>
                <c:pt idx="4">
                  <c:v>1119.3471502590673</c:v>
                </c:pt>
                <c:pt idx="5">
                  <c:v>672.52331606217615</c:v>
                </c:pt>
                <c:pt idx="6">
                  <c:v>713.81347150259069</c:v>
                </c:pt>
                <c:pt idx="7">
                  <c:v>664.0466321243523</c:v>
                </c:pt>
                <c:pt idx="8">
                  <c:v>0</c:v>
                </c:pt>
                <c:pt idx="9">
                  <c:v>72.839378238341965</c:v>
                </c:pt>
                <c:pt idx="10">
                  <c:v>13889.580310880829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9-427C-B3AA-FFEC2F0CC203}"/>
            </c:ext>
          </c:extLst>
        </c:ser>
        <c:ser>
          <c:idx val="1"/>
          <c:order val="1"/>
          <c:tx>
            <c:strRef>
              <c:f>Extra!$D$50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Extra!$D$52:$D$62</c:f>
              <c:numCache>
                <c:formatCode>#,##0</c:formatCode>
                <c:ptCount val="11"/>
                <c:pt idx="0">
                  <c:v>8287.749373433584</c:v>
                </c:pt>
                <c:pt idx="1">
                  <c:v>202.89724310776941</c:v>
                </c:pt>
                <c:pt idx="2">
                  <c:v>256.40100250626568</c:v>
                </c:pt>
                <c:pt idx="3">
                  <c:v>2763.8546365914785</c:v>
                </c:pt>
                <c:pt idx="4">
                  <c:v>1536.8471177944862</c:v>
                </c:pt>
                <c:pt idx="5">
                  <c:v>511.55889724310777</c:v>
                </c:pt>
                <c:pt idx="6">
                  <c:v>754.6817042606516</c:v>
                </c:pt>
                <c:pt idx="7">
                  <c:v>731.53383458646613</c:v>
                </c:pt>
                <c:pt idx="8">
                  <c:v>0</c:v>
                </c:pt>
                <c:pt idx="9">
                  <c:v>102.48621553884712</c:v>
                </c:pt>
                <c:pt idx="10">
                  <c:v>15148.010025062656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39-427C-B3AA-FFEC2F0CC203}"/>
            </c:ext>
          </c:extLst>
        </c:ser>
        <c:ser>
          <c:idx val="2"/>
          <c:order val="2"/>
          <c:tx>
            <c:strRef>
              <c:f>Extra!$E$50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cat>
            <c:strRef>
              <c:f>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Extra!$E$52:$E$62</c:f>
              <c:numCache>
                <c:formatCode>#,##0</c:formatCode>
                <c:ptCount val="11"/>
                <c:pt idx="0">
                  <c:v>9104.4</c:v>
                </c:pt>
                <c:pt idx="1">
                  <c:v>241.77500000000001</c:v>
                </c:pt>
                <c:pt idx="2">
                  <c:v>300.27499999999998</c:v>
                </c:pt>
                <c:pt idx="3">
                  <c:v>2824.57</c:v>
                </c:pt>
                <c:pt idx="4">
                  <c:v>2155.4</c:v>
                </c:pt>
                <c:pt idx="5">
                  <c:v>904.27499999999998</c:v>
                </c:pt>
                <c:pt idx="6">
                  <c:v>874.19</c:v>
                </c:pt>
                <c:pt idx="7">
                  <c:v>1229.7049999999999</c:v>
                </c:pt>
                <c:pt idx="8">
                  <c:v>1177.1099999999999</c:v>
                </c:pt>
                <c:pt idx="9">
                  <c:v>138.94</c:v>
                </c:pt>
                <c:pt idx="10">
                  <c:v>18950.64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39-427C-B3AA-FFEC2F0C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144704"/>
        <c:axId val="191146240"/>
        <c:axId val="0"/>
      </c:bar3DChart>
      <c:catAx>
        <c:axId val="1911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91146240"/>
        <c:crosses val="autoZero"/>
        <c:auto val="1"/>
        <c:lblAlgn val="ctr"/>
        <c:lblOffset val="100"/>
        <c:noMultiLvlLbl val="0"/>
      </c:catAx>
      <c:valAx>
        <c:axId val="1911462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11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Average</a:t>
            </a:r>
            <a:r>
              <a:rPr lang="en-US" sz="1200" baseline="0"/>
              <a:t> Salary</a:t>
            </a:r>
            <a:endParaRPr lang="en-US" sz="1200"/>
          </a:p>
        </c:rich>
      </c:tx>
      <c:layout>
        <c:manualLayout>
          <c:xMode val="edge"/>
          <c:yMode val="edge"/>
          <c:x val="0.4163202099737533"/>
          <c:y val="3.1620553359683792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82605017656375035"/>
          <c:h val="0.633892144753016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[1]Salaries!$U$5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[1]Salaries!$T$6:$T$9</c:f>
              <c:strCache>
                <c:ptCount val="4"/>
                <c:pt idx="0">
                  <c:v>Administrators (Cert./Non-Cert.)</c:v>
                </c:pt>
                <c:pt idx="1">
                  <c:v>Teachers (Full Time)</c:v>
                </c:pt>
                <c:pt idx="2">
                  <c:v>Other Certified (Lic.) Personnel</c:v>
                </c:pt>
                <c:pt idx="3">
                  <c:v>Classified Personnel</c:v>
                </c:pt>
              </c:strCache>
            </c:strRef>
          </c:cat>
          <c:val>
            <c:numRef>
              <c:f>[1]Salaries!$U$6:$U$9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2-4B64-9B01-16D827FC4CA8}"/>
            </c:ext>
          </c:extLst>
        </c:ser>
        <c:ser>
          <c:idx val="1"/>
          <c:order val="1"/>
          <c:tx>
            <c:strRef>
              <c:f>[1]Salaries!$V$5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[1]Salaries!$T$6:$T$9</c:f>
              <c:strCache>
                <c:ptCount val="4"/>
                <c:pt idx="0">
                  <c:v>Administrators (Cert./Non-Cert.)</c:v>
                </c:pt>
                <c:pt idx="1">
                  <c:v>Teachers (Full Time)</c:v>
                </c:pt>
                <c:pt idx="2">
                  <c:v>Other Certified (Lic.) Personnel</c:v>
                </c:pt>
                <c:pt idx="3">
                  <c:v>Classified Personnel</c:v>
                </c:pt>
              </c:strCache>
            </c:strRef>
          </c:cat>
          <c:val>
            <c:numRef>
              <c:f>[1]Salaries!$V$6:$V$9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92-4B64-9B01-16D827FC4CA8}"/>
            </c:ext>
          </c:extLst>
        </c:ser>
        <c:ser>
          <c:idx val="2"/>
          <c:order val="2"/>
          <c:tx>
            <c:strRef>
              <c:f>[1]Salaries!$W$5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[1]Salaries!$T$6:$T$9</c:f>
              <c:strCache>
                <c:ptCount val="4"/>
                <c:pt idx="0">
                  <c:v>Administrators (Cert./Non-Cert.)</c:v>
                </c:pt>
                <c:pt idx="1">
                  <c:v>Teachers (Full Time)</c:v>
                </c:pt>
                <c:pt idx="2">
                  <c:v>Other Certified (Lic.) Personnel</c:v>
                </c:pt>
                <c:pt idx="3">
                  <c:v>Classified Personnel</c:v>
                </c:pt>
              </c:strCache>
            </c:strRef>
          </c:cat>
          <c:val>
            <c:numRef>
              <c:f>[1]Salaries!$W$6:$W$9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92-4B64-9B01-16D827FC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785024"/>
        <c:axId val="190786560"/>
        <c:axId val="0"/>
      </c:bar3DChart>
      <c:catAx>
        <c:axId val="1907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90786560"/>
        <c:crosses val="autoZero"/>
        <c:auto val="1"/>
        <c:lblAlgn val="ctr"/>
        <c:lblOffset val="100"/>
        <c:noMultiLvlLbl val="0"/>
      </c:catAx>
      <c:valAx>
        <c:axId val="19078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07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Instruction</a:t>
            </a:r>
            <a:r>
              <a:rPr lang="en-US" sz="1400" baseline="0"/>
              <a:t> Expenditures</a:t>
            </a:r>
            <a:endParaRPr lang="en-US" sz="1400"/>
          </a:p>
        </c:rich>
      </c:tx>
      <c:layout>
        <c:manualLayout>
          <c:xMode val="edge"/>
          <c:yMode val="edge"/>
          <c:x val="0.28779880775772593"/>
          <c:y val="2.772002166963583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3746564288159632"/>
          <c:y val="0.20619549032352977"/>
          <c:w val="0.63558810583459679"/>
          <c:h val="0.67709405119604249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SUMEXPEN!$P$433:$R$433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SUMEXPEN!$P$434:$R$434</c:f>
              <c:numCache>
                <c:formatCode>#,##0</c:formatCode>
                <c:ptCount val="3"/>
                <c:pt idx="0">
                  <c:v>842653</c:v>
                </c:pt>
                <c:pt idx="1">
                  <c:v>1003999</c:v>
                </c:pt>
                <c:pt idx="2">
                  <c:v>1026290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46-47F7-B2B3-E5195F7B371D}"/>
            </c:ext>
          </c:extLst>
        </c:ser>
        <c:ser>
          <c:idx val="1"/>
          <c:order val="1"/>
          <c:tx>
            <c:v>Supplemental General</c:v>
          </c:tx>
          <c:invertIfNegative val="0"/>
          <c:dLbls>
            <c:dLbl>
              <c:idx val="0"/>
              <c:layout>
                <c:manualLayout>
                  <c:x val="4.140786749482402E-3"/>
                  <c:y val="-5.5440043339271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6-47F7-B2B3-E5195F7B371D}"/>
                </c:ext>
              </c:extLst>
            </c:dLbl>
            <c:dLbl>
              <c:idx val="1"/>
              <c:layout>
                <c:manualLayout>
                  <c:x val="2.0703933747412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46-47F7-B2B3-E5195F7B371D}"/>
                </c:ext>
              </c:extLst>
            </c:dLbl>
            <c:dLbl>
              <c:idx val="2"/>
              <c:layout>
                <c:manualLayout>
                  <c:x val="-2.017145738779627E-3"/>
                  <c:y val="-5.5555555555555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46-47F7-B2B3-E5195F7B37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SUMEXPEN!$P$433:$R$433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SUMEXPEN!$P$435:$R$435</c:f>
              <c:numCache>
                <c:formatCode>#,##0</c:formatCode>
                <c:ptCount val="3"/>
                <c:pt idx="0">
                  <c:v>307351</c:v>
                </c:pt>
                <c:pt idx="1">
                  <c:v>210431</c:v>
                </c:pt>
                <c:pt idx="2">
                  <c:v>251582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46-47F7-B2B3-E5195F7B371D}"/>
            </c:ext>
          </c:extLst>
        </c:ser>
        <c:ser>
          <c:idx val="2"/>
          <c:order val="2"/>
          <c:tx>
            <c:v>Special Education</c:v>
          </c:tx>
          <c:invertIfNegative val="0"/>
          <c:dLbls>
            <c:dLbl>
              <c:idx val="1"/>
              <c:layout>
                <c:manualLayout>
                  <c:x val="6.05143721633888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46-47F7-B2B3-E5195F7B37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SUMEXPEN!$P$433:$R$433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SUMEXPEN!$P$436:$R$436</c:f>
              <c:numCache>
                <c:formatCode>#,##0</c:formatCode>
                <c:ptCount val="3"/>
                <c:pt idx="0">
                  <c:v>236511</c:v>
                </c:pt>
                <c:pt idx="1">
                  <c:v>237829</c:v>
                </c:pt>
                <c:pt idx="2">
                  <c:v>252275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46-47F7-B2B3-E5195F7B37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878976"/>
        <c:axId val="186884864"/>
        <c:axId val="0"/>
      </c:bar3DChart>
      <c:catAx>
        <c:axId val="1868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884864"/>
        <c:crosses val="autoZero"/>
        <c:auto val="1"/>
        <c:lblAlgn val="ctr"/>
        <c:lblOffset val="100"/>
        <c:noMultiLvlLbl val="0"/>
      </c:catAx>
      <c:valAx>
        <c:axId val="186884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687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90844622683029"/>
          <c:y val="0.42194369299661294"/>
          <c:w val="0.23222363508909213"/>
          <c:h val="0.189875163864616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Summary of Total Expenditures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by Function (All Funds)</a:t>
            </a:r>
          </a:p>
        </c:rich>
      </c:tx>
      <c:layout>
        <c:manualLayout>
          <c:xMode val="edge"/>
          <c:yMode val="edge"/>
          <c:x val="0.3134026684164479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SUMEXPEN!$Z$8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SUMEXPEN!$Z$9:$Z$18</c:f>
              <c:numCache>
                <c:formatCode>#,##0</c:formatCode>
                <c:ptCount val="10"/>
                <c:pt idx="0">
                  <c:v>1533442</c:v>
                </c:pt>
                <c:pt idx="1">
                  <c:v>28771</c:v>
                </c:pt>
                <c:pt idx="2">
                  <c:v>43910</c:v>
                </c:pt>
                <c:pt idx="3">
                  <c:v>448750</c:v>
                </c:pt>
                <c:pt idx="4">
                  <c:v>216034</c:v>
                </c:pt>
                <c:pt idx="5">
                  <c:v>129797</c:v>
                </c:pt>
                <c:pt idx="6">
                  <c:v>137766</c:v>
                </c:pt>
                <c:pt idx="7">
                  <c:v>128161</c:v>
                </c:pt>
                <c:pt idx="8">
                  <c:v>0</c:v>
                </c:pt>
                <c:pt idx="9">
                  <c:v>14058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5-4FAD-BA90-785FFACC9EEC}"/>
            </c:ext>
          </c:extLst>
        </c:ser>
        <c:ser>
          <c:idx val="1"/>
          <c:order val="1"/>
          <c:tx>
            <c:strRef>
              <c:f>SUMEXPEN!$AA$8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SUMEXPEN!$AA$9:$AA$18</c:f>
              <c:numCache>
                <c:formatCode>#,##0</c:formatCode>
                <c:ptCount val="10"/>
                <c:pt idx="0">
                  <c:v>1653406</c:v>
                </c:pt>
                <c:pt idx="1">
                  <c:v>40478</c:v>
                </c:pt>
                <c:pt idx="2">
                  <c:v>51152</c:v>
                </c:pt>
                <c:pt idx="3">
                  <c:v>551389</c:v>
                </c:pt>
                <c:pt idx="4">
                  <c:v>306601</c:v>
                </c:pt>
                <c:pt idx="5">
                  <c:v>102056</c:v>
                </c:pt>
                <c:pt idx="6">
                  <c:v>150559</c:v>
                </c:pt>
                <c:pt idx="7">
                  <c:v>145941</c:v>
                </c:pt>
                <c:pt idx="8">
                  <c:v>0</c:v>
                </c:pt>
                <c:pt idx="9">
                  <c:v>20446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5-4FAD-BA90-785FFACC9EEC}"/>
            </c:ext>
          </c:extLst>
        </c:ser>
        <c:ser>
          <c:idx val="2"/>
          <c:order val="2"/>
          <c:tx>
            <c:strRef>
              <c:f>SUMEXPEN!$AB$8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SUMEXPEN!$AB$9:$AB$18</c:f>
              <c:numCache>
                <c:formatCode>#,##0</c:formatCode>
                <c:ptCount val="10"/>
                <c:pt idx="0">
                  <c:v>1820880</c:v>
                </c:pt>
                <c:pt idx="1">
                  <c:v>48355</c:v>
                </c:pt>
                <c:pt idx="2">
                  <c:v>60055</c:v>
                </c:pt>
                <c:pt idx="3">
                  <c:v>564914</c:v>
                </c:pt>
                <c:pt idx="4">
                  <c:v>431080</c:v>
                </c:pt>
                <c:pt idx="5">
                  <c:v>180855</c:v>
                </c:pt>
                <c:pt idx="6">
                  <c:v>174838</c:v>
                </c:pt>
                <c:pt idx="7">
                  <c:v>245941</c:v>
                </c:pt>
                <c:pt idx="8">
                  <c:v>235422</c:v>
                </c:pt>
                <c:pt idx="9">
                  <c:v>27788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F5-4FAD-BA90-785FFACC9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908288"/>
        <c:axId val="190909824"/>
        <c:axId val="0"/>
      </c:bar3DChart>
      <c:catAx>
        <c:axId val="1909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09824"/>
        <c:crosses val="autoZero"/>
        <c:auto val="1"/>
        <c:lblAlgn val="ctr"/>
        <c:lblOffset val="100"/>
        <c:noMultiLvlLbl val="0"/>
      </c:catAx>
      <c:valAx>
        <c:axId val="1909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General and Supplemental General Fund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Expenditures</a:t>
            </a:r>
            <a:r>
              <a:rPr lang="en-US" sz="1000" b="1" baseline="0"/>
              <a:t> by Function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SUMEXPEN!$Z$266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SUMEXPEN!$Z$267:$Z$274</c:f>
              <c:numCache>
                <c:formatCode>#,##0</c:formatCode>
                <c:ptCount val="8"/>
                <c:pt idx="0">
                  <c:v>1150004</c:v>
                </c:pt>
                <c:pt idx="1">
                  <c:v>14713</c:v>
                </c:pt>
                <c:pt idx="2">
                  <c:v>29852</c:v>
                </c:pt>
                <c:pt idx="3">
                  <c:v>406576</c:v>
                </c:pt>
                <c:pt idx="4">
                  <c:v>194291</c:v>
                </c:pt>
                <c:pt idx="5">
                  <c:v>72269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1-43EA-B4FF-92DC3026E6D7}"/>
            </c:ext>
          </c:extLst>
        </c:ser>
        <c:ser>
          <c:idx val="1"/>
          <c:order val="1"/>
          <c:tx>
            <c:strRef>
              <c:f>SUMEXPEN!$AA$266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SUMEXPEN!$AA$267:$AA$274</c:f>
              <c:numCache>
                <c:formatCode>#,##0</c:formatCode>
                <c:ptCount val="8"/>
                <c:pt idx="0">
                  <c:v>1214430</c:v>
                </c:pt>
                <c:pt idx="1">
                  <c:v>0</c:v>
                </c:pt>
                <c:pt idx="2">
                  <c:v>30705</c:v>
                </c:pt>
                <c:pt idx="3">
                  <c:v>490048</c:v>
                </c:pt>
                <c:pt idx="4">
                  <c:v>248853</c:v>
                </c:pt>
                <c:pt idx="5">
                  <c:v>74426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31-43EA-B4FF-92DC3026E6D7}"/>
            </c:ext>
          </c:extLst>
        </c:ser>
        <c:ser>
          <c:idx val="2"/>
          <c:order val="2"/>
          <c:tx>
            <c:strRef>
              <c:f>SUMEXPEN!$AB$266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SUMEXPEN!$AB$267:$AB$274</c:f>
              <c:numCache>
                <c:formatCode>#,##0</c:formatCode>
                <c:ptCount val="8"/>
                <c:pt idx="0">
                  <c:v>1277872</c:v>
                </c:pt>
                <c:pt idx="1">
                  <c:v>0</c:v>
                </c:pt>
                <c:pt idx="2">
                  <c:v>32270</c:v>
                </c:pt>
                <c:pt idx="3">
                  <c:v>481559</c:v>
                </c:pt>
                <c:pt idx="4">
                  <c:v>270350</c:v>
                </c:pt>
                <c:pt idx="5">
                  <c:v>96305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31-43EA-B4FF-92DC302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945536"/>
        <c:axId val="190959616"/>
        <c:axId val="0"/>
      </c:bar3DChart>
      <c:catAx>
        <c:axId val="1909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59616"/>
        <c:crosses val="autoZero"/>
        <c:auto val="1"/>
        <c:lblAlgn val="ctr"/>
        <c:lblOffset val="100"/>
        <c:noMultiLvlLbl val="0"/>
      </c:catAx>
      <c:valAx>
        <c:axId val="1909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Mill Rates by Fund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SUMEXPEN!$Y$1562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SUMEXPEN!$X$1563:$X$1576</c:f>
              <c:strCache>
                <c:ptCount val="14"/>
                <c:pt idx="0">
                  <c:v>General</c:v>
                </c:pt>
                <c:pt idx="1">
                  <c:v>Supplemental General</c:v>
                </c:pt>
                <c:pt idx="2">
                  <c:v>Adult Education</c:v>
                </c:pt>
                <c:pt idx="3">
                  <c:v>Capital Outlay</c:v>
                </c:pt>
                <c:pt idx="4">
                  <c:v>Declining Enrollment</c:v>
                </c:pt>
                <c:pt idx="5">
                  <c:v>Cost of Living</c:v>
                </c:pt>
                <c:pt idx="6">
                  <c:v>Special Liability </c:v>
                </c:pt>
                <c:pt idx="7">
                  <c:v>School Retirement</c:v>
                </c:pt>
                <c:pt idx="8">
                  <c:v>Extraordinary Growth Facilities</c:v>
                </c:pt>
                <c:pt idx="9">
                  <c:v>Bond and Interest #1</c:v>
                </c:pt>
                <c:pt idx="10">
                  <c:v>Bond and Interest #2</c:v>
                </c:pt>
                <c:pt idx="11">
                  <c:v>No Fund Warrant</c:v>
                </c:pt>
                <c:pt idx="12">
                  <c:v>Special Assessment</c:v>
                </c:pt>
                <c:pt idx="13">
                  <c:v>Temporary Note</c:v>
                </c:pt>
              </c:strCache>
            </c:strRef>
          </c:cat>
          <c:val>
            <c:numRef>
              <c:f>SUMEXPEN!$Y$1563:$Y$1576</c:f>
              <c:numCache>
                <c:formatCode>#,##0.000</c:formatCode>
                <c:ptCount val="14"/>
                <c:pt idx="0">
                  <c:v>20</c:v>
                </c:pt>
                <c:pt idx="1">
                  <c:v>18.120999999999999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F2-42AD-B022-6AE88568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988672"/>
        <c:axId val="190990208"/>
        <c:axId val="0"/>
      </c:bar3DChart>
      <c:catAx>
        <c:axId val="1909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90208"/>
        <c:crosses val="autoZero"/>
        <c:auto val="1"/>
        <c:lblAlgn val="ctr"/>
        <c:lblOffset val="100"/>
        <c:noMultiLvlLbl val="0"/>
      </c:catAx>
      <c:valAx>
        <c:axId val="1909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8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Total Expenditures By Function </a:t>
            </a:r>
            <a:r>
              <a:rPr lang="en-US" sz="1200" baseline="0"/>
              <a:t>(All Funds)</a:t>
            </a:r>
            <a:endParaRPr lang="en-US" sz="1200"/>
          </a:p>
        </c:rich>
      </c:tx>
      <c:layout>
        <c:manualLayout>
          <c:xMode val="edge"/>
          <c:yMode val="edge"/>
          <c:x val="0.11172281972746299"/>
          <c:y val="3.217158176943699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72936061500305349"/>
          <c:h val="0.52167613096620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Extra!$C$7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Extra!$B$9:$B$19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Expenditures*</c:v>
                </c:pt>
              </c:strCache>
            </c:strRef>
          </c:cat>
          <c:val>
            <c:numRef>
              <c:f>Extra!$C$9:$C$19</c:f>
              <c:numCache>
                <c:formatCode>#,##0</c:formatCode>
                <c:ptCount val="11"/>
                <c:pt idx="0">
                  <c:v>1533442</c:v>
                </c:pt>
                <c:pt idx="1">
                  <c:v>28771</c:v>
                </c:pt>
                <c:pt idx="2">
                  <c:v>43910</c:v>
                </c:pt>
                <c:pt idx="3">
                  <c:v>448750</c:v>
                </c:pt>
                <c:pt idx="4">
                  <c:v>216034</c:v>
                </c:pt>
                <c:pt idx="5">
                  <c:v>129797</c:v>
                </c:pt>
                <c:pt idx="6">
                  <c:v>137766</c:v>
                </c:pt>
                <c:pt idx="7">
                  <c:v>128161</c:v>
                </c:pt>
                <c:pt idx="8">
                  <c:v>0</c:v>
                </c:pt>
                <c:pt idx="9">
                  <c:v>14058</c:v>
                </c:pt>
                <c:pt idx="10">
                  <c:v>2680689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F0-4875-97D3-89B3FC9E0B25}"/>
            </c:ext>
          </c:extLst>
        </c:ser>
        <c:ser>
          <c:idx val="1"/>
          <c:order val="1"/>
          <c:tx>
            <c:strRef>
              <c:f>Extra!$D$7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Extra!$B$9:$B$19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Expenditures*</c:v>
                </c:pt>
              </c:strCache>
            </c:strRef>
          </c:cat>
          <c:val>
            <c:numRef>
              <c:f>Extra!$D$9:$D$19</c:f>
              <c:numCache>
                <c:formatCode>#,##0</c:formatCode>
                <c:ptCount val="11"/>
                <c:pt idx="0">
                  <c:v>1653406</c:v>
                </c:pt>
                <c:pt idx="1">
                  <c:v>40478</c:v>
                </c:pt>
                <c:pt idx="2">
                  <c:v>51152</c:v>
                </c:pt>
                <c:pt idx="3">
                  <c:v>551389</c:v>
                </c:pt>
                <c:pt idx="4">
                  <c:v>306601</c:v>
                </c:pt>
                <c:pt idx="5">
                  <c:v>102056</c:v>
                </c:pt>
                <c:pt idx="6">
                  <c:v>150559</c:v>
                </c:pt>
                <c:pt idx="7">
                  <c:v>145941</c:v>
                </c:pt>
                <c:pt idx="8">
                  <c:v>0</c:v>
                </c:pt>
                <c:pt idx="9">
                  <c:v>20446</c:v>
                </c:pt>
                <c:pt idx="10">
                  <c:v>3022028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F0-4875-97D3-89B3FC9E0B25}"/>
            </c:ext>
          </c:extLst>
        </c:ser>
        <c:ser>
          <c:idx val="2"/>
          <c:order val="2"/>
          <c:tx>
            <c:strRef>
              <c:f>Extra!$E$7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2.368265245707519E-3"/>
                  <c:y val="-7.1492403932081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F0-4875-97D3-89B3FC9E0B25}"/>
                </c:ext>
              </c:extLst>
            </c:dLbl>
            <c:dLbl>
              <c:idx val="4"/>
              <c:layout>
                <c:manualLayout>
                  <c:x val="2.368265245707519E-3"/>
                  <c:y val="3.5746201966041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0-4875-97D3-89B3FC9E0B25}"/>
                </c:ext>
              </c:extLst>
            </c:dLbl>
            <c:dLbl>
              <c:idx val="6"/>
              <c:layout>
                <c:manualLayout>
                  <c:x val="-2.368265245707519E-3"/>
                  <c:y val="-3.5746201966040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F0-4875-97D3-89B3FC9E0B25}"/>
                </c:ext>
              </c:extLst>
            </c:dLbl>
            <c:dLbl>
              <c:idx val="7"/>
              <c:layout>
                <c:manualLayout>
                  <c:x val="0"/>
                  <c:y val="3.5746201966041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F0-4875-97D3-89B3FC9E0B25}"/>
                </c:ext>
              </c:extLst>
            </c:dLbl>
            <c:dLbl>
              <c:idx val="10"/>
              <c:layout>
                <c:manualLayout>
                  <c:x val="2.368265245707519E-3"/>
                  <c:y val="3.5746201966041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F0-4875-97D3-89B3FC9E0B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Extra!$B$9:$B$19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Expenditures*</c:v>
                </c:pt>
              </c:strCache>
            </c:strRef>
          </c:cat>
          <c:val>
            <c:numRef>
              <c:f>Extra!$E$9:$E$19</c:f>
              <c:numCache>
                <c:formatCode>#,##0</c:formatCode>
                <c:ptCount val="11"/>
                <c:pt idx="0">
                  <c:v>1820880</c:v>
                </c:pt>
                <c:pt idx="1">
                  <c:v>48355</c:v>
                </c:pt>
                <c:pt idx="2">
                  <c:v>60055</c:v>
                </c:pt>
                <c:pt idx="3">
                  <c:v>564914</c:v>
                </c:pt>
                <c:pt idx="4">
                  <c:v>431080</c:v>
                </c:pt>
                <c:pt idx="5">
                  <c:v>180855</c:v>
                </c:pt>
                <c:pt idx="6">
                  <c:v>174838</c:v>
                </c:pt>
                <c:pt idx="7">
                  <c:v>245941</c:v>
                </c:pt>
                <c:pt idx="8">
                  <c:v>235422</c:v>
                </c:pt>
                <c:pt idx="9">
                  <c:v>27788</c:v>
                </c:pt>
                <c:pt idx="10">
                  <c:v>3790128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5F0-4875-97D3-89B3FC9E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341696"/>
        <c:axId val="191343232"/>
        <c:axId val="0"/>
      </c:bar3DChart>
      <c:catAx>
        <c:axId val="19134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1343232"/>
        <c:crosses val="autoZero"/>
        <c:auto val="1"/>
        <c:lblAlgn val="ctr"/>
        <c:lblOffset val="100"/>
        <c:noMultiLvlLbl val="0"/>
      </c:catAx>
      <c:valAx>
        <c:axId val="191343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134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16206300144982"/>
          <c:y val="0.34323109075172575"/>
          <c:w val="0.1379175116431938"/>
          <c:h val="0.19391864220725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Amount Per Pupil By Function </a:t>
            </a:r>
            <a:r>
              <a:rPr lang="en-US" sz="1200" baseline="0"/>
              <a:t>(All Funds)</a:t>
            </a:r>
            <a:endParaRPr lang="en-US" sz="1200"/>
          </a:p>
        </c:rich>
      </c:tx>
      <c:layout>
        <c:manualLayout>
          <c:xMode val="edge"/>
          <c:yMode val="edge"/>
          <c:x val="0.15745727359301326"/>
          <c:y val="2.529359346566046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74614805007781115"/>
          <c:h val="0.633892144753016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Extra!$C$50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Extra!$C$52:$C$62</c:f>
              <c:numCache>
                <c:formatCode>#,##0</c:formatCode>
                <c:ptCount val="11"/>
                <c:pt idx="0">
                  <c:v>7945.2953367875643</c:v>
                </c:pt>
                <c:pt idx="1">
                  <c:v>149.07253886010363</c:v>
                </c:pt>
                <c:pt idx="2">
                  <c:v>227.51295336787564</c:v>
                </c:pt>
                <c:pt idx="3">
                  <c:v>2325.1295336787566</c:v>
                </c:pt>
                <c:pt idx="4">
                  <c:v>1119.3471502590673</c:v>
                </c:pt>
                <c:pt idx="5">
                  <c:v>672.52331606217615</c:v>
                </c:pt>
                <c:pt idx="6">
                  <c:v>713.81347150259069</c:v>
                </c:pt>
                <c:pt idx="7">
                  <c:v>664.0466321243523</c:v>
                </c:pt>
                <c:pt idx="8">
                  <c:v>0</c:v>
                </c:pt>
                <c:pt idx="9">
                  <c:v>72.839378238341965</c:v>
                </c:pt>
                <c:pt idx="10">
                  <c:v>13889.580310880829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BF-4996-AE67-7934ED7F6986}"/>
            </c:ext>
          </c:extLst>
        </c:ser>
        <c:ser>
          <c:idx val="1"/>
          <c:order val="1"/>
          <c:tx>
            <c:strRef>
              <c:f>Extra!$D$50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Extra!$D$52:$D$62</c:f>
              <c:numCache>
                <c:formatCode>#,##0</c:formatCode>
                <c:ptCount val="11"/>
                <c:pt idx="0">
                  <c:v>8287.749373433584</c:v>
                </c:pt>
                <c:pt idx="1">
                  <c:v>202.89724310776941</c:v>
                </c:pt>
                <c:pt idx="2">
                  <c:v>256.40100250626568</c:v>
                </c:pt>
                <c:pt idx="3">
                  <c:v>2763.8546365914785</c:v>
                </c:pt>
                <c:pt idx="4">
                  <c:v>1536.8471177944862</c:v>
                </c:pt>
                <c:pt idx="5">
                  <c:v>511.55889724310777</c:v>
                </c:pt>
                <c:pt idx="6">
                  <c:v>754.6817042606516</c:v>
                </c:pt>
                <c:pt idx="7">
                  <c:v>731.53383458646613</c:v>
                </c:pt>
                <c:pt idx="8">
                  <c:v>0</c:v>
                </c:pt>
                <c:pt idx="9">
                  <c:v>102.48621553884712</c:v>
                </c:pt>
                <c:pt idx="10">
                  <c:v>15148.010025062656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BF-4996-AE67-7934ED7F6986}"/>
            </c:ext>
          </c:extLst>
        </c:ser>
        <c:ser>
          <c:idx val="2"/>
          <c:order val="2"/>
          <c:tx>
            <c:strRef>
              <c:f>Extra!$E$50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Extra!$E$52:$E$62</c:f>
              <c:numCache>
                <c:formatCode>#,##0</c:formatCode>
                <c:ptCount val="11"/>
                <c:pt idx="0">
                  <c:v>9104.4</c:v>
                </c:pt>
                <c:pt idx="1">
                  <c:v>241.77500000000001</c:v>
                </c:pt>
                <c:pt idx="2">
                  <c:v>300.27499999999998</c:v>
                </c:pt>
                <c:pt idx="3">
                  <c:v>2824.57</c:v>
                </c:pt>
                <c:pt idx="4">
                  <c:v>2155.4</c:v>
                </c:pt>
                <c:pt idx="5">
                  <c:v>904.27499999999998</c:v>
                </c:pt>
                <c:pt idx="6">
                  <c:v>874.19</c:v>
                </c:pt>
                <c:pt idx="7">
                  <c:v>1229.7049999999999</c:v>
                </c:pt>
                <c:pt idx="8">
                  <c:v>1177.1099999999999</c:v>
                </c:pt>
                <c:pt idx="9">
                  <c:v>138.94</c:v>
                </c:pt>
                <c:pt idx="10">
                  <c:v>18950.64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F-4996-AE67-7934ED7F6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694528"/>
        <c:axId val="192704512"/>
        <c:axId val="0"/>
      </c:bar3DChart>
      <c:catAx>
        <c:axId val="1926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2704512"/>
        <c:crosses val="autoZero"/>
        <c:auto val="1"/>
        <c:lblAlgn val="ctr"/>
        <c:lblOffset val="100"/>
        <c:noMultiLvlLbl val="0"/>
      </c:catAx>
      <c:valAx>
        <c:axId val="192704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269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145564769002"/>
          <c:y val="0.35420354541243843"/>
          <c:w val="0.13395953824356027"/>
          <c:h val="0.193400143163922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Total Expenditures By Function </a:t>
            </a:r>
            <a:r>
              <a:rPr lang="en-US" sz="1200" baseline="0"/>
              <a:t>(Most Funds)</a:t>
            </a:r>
            <a:endParaRPr lang="en-US" sz="1200"/>
          </a:p>
        </c:rich>
      </c:tx>
      <c:layout>
        <c:manualLayout>
          <c:xMode val="edge"/>
          <c:yMode val="edge"/>
          <c:x val="0.13810529456464479"/>
          <c:y val="3.217158176943699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72936061500305349"/>
          <c:h val="0.52167613096620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Extra2!$C$7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Extra2!$B$9:$B$19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Expenditures*</c:v>
                </c:pt>
              </c:strCache>
            </c:strRef>
          </c:cat>
          <c:val>
            <c:numRef>
              <c:f>Extra2!$C$9:$C$19</c:f>
              <c:numCache>
                <c:formatCode>#,##0</c:formatCode>
                <c:ptCount val="11"/>
                <c:pt idx="0">
                  <c:v>1533442</c:v>
                </c:pt>
                <c:pt idx="1">
                  <c:v>28771</c:v>
                </c:pt>
                <c:pt idx="2">
                  <c:v>43910</c:v>
                </c:pt>
                <c:pt idx="3">
                  <c:v>448750</c:v>
                </c:pt>
                <c:pt idx="4">
                  <c:v>216034</c:v>
                </c:pt>
                <c:pt idx="5">
                  <c:v>129797</c:v>
                </c:pt>
                <c:pt idx="6">
                  <c:v>137766</c:v>
                </c:pt>
                <c:pt idx="7">
                  <c:v>128161</c:v>
                </c:pt>
                <c:pt idx="8">
                  <c:v>0</c:v>
                </c:pt>
                <c:pt idx="9">
                  <c:v>14058</c:v>
                </c:pt>
                <c:pt idx="10">
                  <c:v>2680689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3C-4A9B-B26B-55060B3DEC20}"/>
            </c:ext>
          </c:extLst>
        </c:ser>
        <c:ser>
          <c:idx val="1"/>
          <c:order val="1"/>
          <c:tx>
            <c:strRef>
              <c:f>Extra2!$D$7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Extra2!$B$9:$B$19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Expenditures*</c:v>
                </c:pt>
              </c:strCache>
            </c:strRef>
          </c:cat>
          <c:val>
            <c:numRef>
              <c:f>Extra2!$D$9:$D$19</c:f>
              <c:numCache>
                <c:formatCode>#,##0</c:formatCode>
                <c:ptCount val="11"/>
                <c:pt idx="0">
                  <c:v>1653406</c:v>
                </c:pt>
                <c:pt idx="1">
                  <c:v>40478</c:v>
                </c:pt>
                <c:pt idx="2">
                  <c:v>51152</c:v>
                </c:pt>
                <c:pt idx="3">
                  <c:v>551389</c:v>
                </c:pt>
                <c:pt idx="4">
                  <c:v>306601</c:v>
                </c:pt>
                <c:pt idx="5">
                  <c:v>102056</c:v>
                </c:pt>
                <c:pt idx="6">
                  <c:v>150559</c:v>
                </c:pt>
                <c:pt idx="7">
                  <c:v>145941</c:v>
                </c:pt>
                <c:pt idx="8">
                  <c:v>0</c:v>
                </c:pt>
                <c:pt idx="9">
                  <c:v>20446</c:v>
                </c:pt>
                <c:pt idx="10">
                  <c:v>3022028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3C-4A9B-B26B-55060B3DEC20}"/>
            </c:ext>
          </c:extLst>
        </c:ser>
        <c:ser>
          <c:idx val="2"/>
          <c:order val="2"/>
          <c:tx>
            <c:strRef>
              <c:f>Extra2!$E$7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2.368265245707519E-3"/>
                  <c:y val="-7.1492403932081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3C-4A9B-B26B-55060B3DEC20}"/>
                </c:ext>
              </c:extLst>
            </c:dLbl>
            <c:dLbl>
              <c:idx val="4"/>
              <c:layout>
                <c:manualLayout>
                  <c:x val="2.368265245707519E-3"/>
                  <c:y val="3.5746201966041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3C-4A9B-B26B-55060B3DEC20}"/>
                </c:ext>
              </c:extLst>
            </c:dLbl>
            <c:dLbl>
              <c:idx val="6"/>
              <c:layout>
                <c:manualLayout>
                  <c:x val="-2.368265245707519E-3"/>
                  <c:y val="-3.5746201966040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3C-4A9B-B26B-55060B3DEC20}"/>
                </c:ext>
              </c:extLst>
            </c:dLbl>
            <c:dLbl>
              <c:idx val="7"/>
              <c:layout>
                <c:manualLayout>
                  <c:x val="0"/>
                  <c:y val="3.5746201966041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3C-4A9B-B26B-55060B3DEC20}"/>
                </c:ext>
              </c:extLst>
            </c:dLbl>
            <c:dLbl>
              <c:idx val="10"/>
              <c:layout>
                <c:manualLayout>
                  <c:x val="2.368265245707519E-3"/>
                  <c:y val="3.5746201966041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3C-4A9B-B26B-55060B3DEC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Extra2!$B$9:$B$19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Expenditures*</c:v>
                </c:pt>
              </c:strCache>
            </c:strRef>
          </c:cat>
          <c:val>
            <c:numRef>
              <c:f>Extra2!$E$9:$E$19</c:f>
              <c:numCache>
                <c:formatCode>#,##0</c:formatCode>
                <c:ptCount val="11"/>
                <c:pt idx="0">
                  <c:v>1820880</c:v>
                </c:pt>
                <c:pt idx="1">
                  <c:v>48355</c:v>
                </c:pt>
                <c:pt idx="2">
                  <c:v>60055</c:v>
                </c:pt>
                <c:pt idx="3">
                  <c:v>564914</c:v>
                </c:pt>
                <c:pt idx="4">
                  <c:v>431080</c:v>
                </c:pt>
                <c:pt idx="5">
                  <c:v>180855</c:v>
                </c:pt>
                <c:pt idx="6">
                  <c:v>174838</c:v>
                </c:pt>
                <c:pt idx="7">
                  <c:v>245941</c:v>
                </c:pt>
                <c:pt idx="8">
                  <c:v>235422</c:v>
                </c:pt>
                <c:pt idx="9">
                  <c:v>27788</c:v>
                </c:pt>
                <c:pt idx="10">
                  <c:v>3790128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A3C-4A9B-B26B-55060B3DE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461440"/>
        <c:axId val="192467328"/>
        <c:axId val="0"/>
      </c:bar3DChart>
      <c:catAx>
        <c:axId val="1924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2467328"/>
        <c:crosses val="autoZero"/>
        <c:auto val="1"/>
        <c:lblAlgn val="ctr"/>
        <c:lblOffset val="100"/>
        <c:noMultiLvlLbl val="0"/>
      </c:catAx>
      <c:valAx>
        <c:axId val="1924673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246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16206300144982"/>
          <c:y val="0.34323109075172575"/>
          <c:w val="0.1379175116431938"/>
          <c:h val="0.19391864220725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Amount Per Pupil By Function </a:t>
            </a:r>
            <a:r>
              <a:rPr lang="en-US" sz="1200" baseline="0"/>
              <a:t>(Most Funds)</a:t>
            </a:r>
            <a:endParaRPr lang="en-US" sz="1200"/>
          </a:p>
        </c:rich>
      </c:tx>
      <c:layout>
        <c:manualLayout>
          <c:xMode val="edge"/>
          <c:yMode val="edge"/>
          <c:x val="0.15912089749843217"/>
          <c:y val="2.1680222970566109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74614805007781115"/>
          <c:h val="0.633892144753016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Extra2!$C$50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Extra2!$B$52:$B$62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Extra2!$C$52:$C$62</c:f>
              <c:numCache>
                <c:formatCode>#,##0</c:formatCode>
                <c:ptCount val="11"/>
                <c:pt idx="0">
                  <c:v>7945.2953367875643</c:v>
                </c:pt>
                <c:pt idx="1">
                  <c:v>149.07253886010363</c:v>
                </c:pt>
                <c:pt idx="2">
                  <c:v>227.51295336787564</c:v>
                </c:pt>
                <c:pt idx="3">
                  <c:v>2325.1295336787566</c:v>
                </c:pt>
                <c:pt idx="4">
                  <c:v>1119.3471502590673</c:v>
                </c:pt>
                <c:pt idx="5">
                  <c:v>672.52331606217615</c:v>
                </c:pt>
                <c:pt idx="6">
                  <c:v>713.81347150259069</c:v>
                </c:pt>
                <c:pt idx="7">
                  <c:v>664.0466321243523</c:v>
                </c:pt>
                <c:pt idx="8">
                  <c:v>0</c:v>
                </c:pt>
                <c:pt idx="9">
                  <c:v>72.839378238341965</c:v>
                </c:pt>
                <c:pt idx="10">
                  <c:v>13889.580310880829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CC-4F9D-802B-ADD047B2663A}"/>
            </c:ext>
          </c:extLst>
        </c:ser>
        <c:ser>
          <c:idx val="1"/>
          <c:order val="1"/>
          <c:tx>
            <c:strRef>
              <c:f>Extra2!$D$50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Extra2!$B$52:$B$62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Extra2!$D$52:$D$62</c:f>
              <c:numCache>
                <c:formatCode>#,##0</c:formatCode>
                <c:ptCount val="11"/>
                <c:pt idx="0">
                  <c:v>8287.749373433584</c:v>
                </c:pt>
                <c:pt idx="1">
                  <c:v>202.89724310776941</c:v>
                </c:pt>
                <c:pt idx="2">
                  <c:v>256.40100250626568</c:v>
                </c:pt>
                <c:pt idx="3">
                  <c:v>2763.8546365914785</c:v>
                </c:pt>
                <c:pt idx="4">
                  <c:v>1536.8471177944862</c:v>
                </c:pt>
                <c:pt idx="5">
                  <c:v>511.55889724310777</c:v>
                </c:pt>
                <c:pt idx="6">
                  <c:v>754.6817042606516</c:v>
                </c:pt>
                <c:pt idx="7">
                  <c:v>731.53383458646613</c:v>
                </c:pt>
                <c:pt idx="8">
                  <c:v>0</c:v>
                </c:pt>
                <c:pt idx="9">
                  <c:v>102.48621553884712</c:v>
                </c:pt>
                <c:pt idx="10">
                  <c:v>15148.010025062656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CC-4F9D-802B-ADD047B2663A}"/>
            </c:ext>
          </c:extLst>
        </c:ser>
        <c:ser>
          <c:idx val="2"/>
          <c:order val="2"/>
          <c:tx>
            <c:strRef>
              <c:f>Extra2!$E$50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Extra2!$B$52:$B$62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Extra2!$E$52:$E$62</c:f>
              <c:numCache>
                <c:formatCode>#,##0</c:formatCode>
                <c:ptCount val="11"/>
                <c:pt idx="0">
                  <c:v>9104.4</c:v>
                </c:pt>
                <c:pt idx="1">
                  <c:v>241.77500000000001</c:v>
                </c:pt>
                <c:pt idx="2">
                  <c:v>300.27499999999998</c:v>
                </c:pt>
                <c:pt idx="3">
                  <c:v>2824.57</c:v>
                </c:pt>
                <c:pt idx="4">
                  <c:v>2155.4</c:v>
                </c:pt>
                <c:pt idx="5">
                  <c:v>904.27499999999998</c:v>
                </c:pt>
                <c:pt idx="6">
                  <c:v>874.19</c:v>
                </c:pt>
                <c:pt idx="7">
                  <c:v>1229.7049999999999</c:v>
                </c:pt>
                <c:pt idx="8">
                  <c:v>1177.1099999999999</c:v>
                </c:pt>
                <c:pt idx="9">
                  <c:v>138.94</c:v>
                </c:pt>
                <c:pt idx="10">
                  <c:v>18950.64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CC-4F9D-802B-ADD047B2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647168"/>
        <c:axId val="192648704"/>
        <c:axId val="0"/>
      </c:bar3DChart>
      <c:catAx>
        <c:axId val="1926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2648704"/>
        <c:crosses val="autoZero"/>
        <c:auto val="1"/>
        <c:lblAlgn val="ctr"/>
        <c:lblOffset val="100"/>
        <c:noMultiLvlLbl val="0"/>
      </c:catAx>
      <c:valAx>
        <c:axId val="1926487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264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145564769002"/>
          <c:y val="0.35420354541243843"/>
          <c:w val="0.13395953824356027"/>
          <c:h val="0.193400143163922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Student Support Expenditures</a:t>
            </a:r>
          </a:p>
        </c:rich>
      </c:tx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Student Support Expenditures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SUMEXPEN!$P$444:$R$444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SUMEXPEN!$P$445:$R$445</c:f>
              <c:numCache>
                <c:formatCode>#,##0</c:formatCode>
                <c:ptCount val="3"/>
                <c:pt idx="0">
                  <c:v>28771</c:v>
                </c:pt>
                <c:pt idx="1">
                  <c:v>40478</c:v>
                </c:pt>
                <c:pt idx="2">
                  <c:v>48355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5F-40B4-910E-5DA3360C6D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918016"/>
        <c:axId val="186925056"/>
        <c:axId val="0"/>
      </c:bar3DChart>
      <c:catAx>
        <c:axId val="1869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925056"/>
        <c:crosses val="autoZero"/>
        <c:auto val="1"/>
        <c:lblAlgn val="ctr"/>
        <c:lblOffset val="100"/>
        <c:noMultiLvlLbl val="0"/>
      </c:catAx>
      <c:valAx>
        <c:axId val="1869250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691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Instructional Support Expenditures</a:t>
            </a:r>
          </a:p>
        </c:rich>
      </c:tx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SUMEXPEN!$P$449:$R$449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SUMEXPEN!$P$450:$R$450</c:f>
              <c:numCache>
                <c:formatCode>#,##0</c:formatCode>
                <c:ptCount val="3"/>
                <c:pt idx="0">
                  <c:v>43910</c:v>
                </c:pt>
                <c:pt idx="1">
                  <c:v>51152</c:v>
                </c:pt>
                <c:pt idx="2">
                  <c:v>60055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B2-40D9-99DD-7F6831CBC1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957824"/>
        <c:axId val="186960512"/>
        <c:axId val="0"/>
      </c:bar3DChart>
      <c:catAx>
        <c:axId val="1869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960512"/>
        <c:crosses val="autoZero"/>
        <c:auto val="1"/>
        <c:lblAlgn val="ctr"/>
        <c:lblOffset val="100"/>
        <c:noMultiLvlLbl val="0"/>
      </c:catAx>
      <c:valAx>
        <c:axId val="186960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695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General Administration Expenditures</a:t>
            </a:r>
          </a:p>
        </c:rich>
      </c:tx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General Administration Expenditures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SUMEXPEN!$P$454:$R$454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SUMEXPEN!$P$455:$R$455</c:f>
              <c:numCache>
                <c:formatCode>#,##0</c:formatCode>
                <c:ptCount val="3"/>
                <c:pt idx="0">
                  <c:v>336338</c:v>
                </c:pt>
                <c:pt idx="1">
                  <c:v>423078</c:v>
                </c:pt>
                <c:pt idx="2">
                  <c:v>417494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E0-4563-B7A0-31EE030E6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373824"/>
        <c:axId val="187393152"/>
        <c:axId val="0"/>
      </c:bar3DChart>
      <c:catAx>
        <c:axId val="18737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393152"/>
        <c:crosses val="autoZero"/>
        <c:auto val="1"/>
        <c:lblAlgn val="ctr"/>
        <c:lblOffset val="100"/>
        <c:noMultiLvlLbl val="0"/>
      </c:catAx>
      <c:valAx>
        <c:axId val="187393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37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School Administration Expenditures</a:t>
            </a:r>
          </a:p>
        </c:rich>
      </c:tx>
      <c:overlay val="0"/>
    </c:title>
    <c:autoTitleDeleted val="0"/>
    <c:view3D>
      <c:rotX val="5"/>
      <c:rotY val="10"/>
      <c:depthPercent val="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School Administration Expenditures</c:v>
          </c:tx>
          <c:invertIfNegative val="0"/>
          <c:dLbls>
            <c:dLbl>
              <c:idx val="0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C4-462D-99D7-EB6F0770FDB8}"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C4-462D-99D7-EB6F0770FDB8}"/>
                </c:ext>
              </c:extLst>
            </c:dLbl>
            <c:dLbl>
              <c:idx val="2"/>
              <c:layout>
                <c:manualLayout>
                  <c:x val="2.0915030957539523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C4-462D-99D7-EB6F0770FD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SUMEXPEN!$P$469:$R$469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SUMEXPEN!$P$470:$R$470</c:f>
              <c:numCache>
                <c:formatCode>#,##0</c:formatCode>
                <c:ptCount val="3"/>
                <c:pt idx="0">
                  <c:v>98354</c:v>
                </c:pt>
                <c:pt idx="1">
                  <c:v>107864</c:v>
                </c:pt>
                <c:pt idx="2">
                  <c:v>119635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C4-462D-99D7-EB6F0770FD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422592"/>
        <c:axId val="187425536"/>
        <c:axId val="0"/>
      </c:bar3DChart>
      <c:catAx>
        <c:axId val="1874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425536"/>
        <c:crosses val="autoZero"/>
        <c:auto val="1"/>
        <c:lblAlgn val="ctr"/>
        <c:lblOffset val="100"/>
        <c:noMultiLvlLbl val="0"/>
      </c:catAx>
      <c:valAx>
        <c:axId val="187425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42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Operations and Maintenance Expenditures</a:t>
            </a:r>
          </a:p>
        </c:rich>
      </c:tx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Operations and Maintenance Expenditures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SUMEXPEN!$P$459:$R$459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SUMEXPEN!$P$460:$R$460</c:f>
              <c:numCache>
                <c:formatCode>#,##0</c:formatCode>
                <c:ptCount val="3"/>
                <c:pt idx="0">
                  <c:v>216034</c:v>
                </c:pt>
                <c:pt idx="1">
                  <c:v>306601</c:v>
                </c:pt>
                <c:pt idx="2">
                  <c:v>431080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D-4D38-BB55-3615581E0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440512"/>
        <c:axId val="187451648"/>
        <c:axId val="0"/>
      </c:bar3DChart>
      <c:catAx>
        <c:axId val="18744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451648"/>
        <c:crosses val="autoZero"/>
        <c:auto val="1"/>
        <c:lblAlgn val="ctr"/>
        <c:lblOffset val="100"/>
        <c:noMultiLvlLbl val="0"/>
      </c:catAx>
      <c:valAx>
        <c:axId val="1874516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744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Relationship Id="rId9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0</xdr:rowOff>
    </xdr:from>
    <xdr:to>
      <xdr:col>9</xdr:col>
      <xdr:colOff>304800</xdr:colOff>
      <xdr:row>60</xdr:row>
      <xdr:rowOff>152400</xdr:rowOff>
    </xdr:to>
    <xdr:graphicFrame macro="">
      <xdr:nvGraphicFramePr>
        <xdr:cNvPr id="2" name="Chart 1" title="Bar chart of summary of total expenditures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31749</xdr:rowOff>
    </xdr:from>
    <xdr:to>
      <xdr:col>9</xdr:col>
      <xdr:colOff>409575</xdr:colOff>
      <xdr:row>136</xdr:row>
      <xdr:rowOff>15874</xdr:rowOff>
    </xdr:to>
    <xdr:graphicFrame macro="">
      <xdr:nvGraphicFramePr>
        <xdr:cNvPr id="4" name="Chart 3" title="Bar chart of summary of general fund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</xdr:colOff>
      <xdr:row>137</xdr:row>
      <xdr:rowOff>38100</xdr:rowOff>
    </xdr:from>
    <xdr:to>
      <xdr:col>9</xdr:col>
      <xdr:colOff>387350</xdr:colOff>
      <xdr:row>157</xdr:row>
      <xdr:rowOff>165100</xdr:rowOff>
    </xdr:to>
    <xdr:graphicFrame macro="">
      <xdr:nvGraphicFramePr>
        <xdr:cNvPr id="5" name="Chart 4" title="Pie chart of summary of general fund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476</xdr:row>
      <xdr:rowOff>9525</xdr:rowOff>
    </xdr:from>
    <xdr:to>
      <xdr:col>8</xdr:col>
      <xdr:colOff>152400</xdr:colOff>
      <xdr:row>488</xdr:row>
      <xdr:rowOff>9525</xdr:rowOff>
    </xdr:to>
    <xdr:graphicFrame macro="">
      <xdr:nvGraphicFramePr>
        <xdr:cNvPr id="16" name="Chart 15" title="Bar chart of instruc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549</xdr:row>
      <xdr:rowOff>0</xdr:rowOff>
    </xdr:from>
    <xdr:to>
      <xdr:col>8</xdr:col>
      <xdr:colOff>14288</xdr:colOff>
      <xdr:row>565</xdr:row>
      <xdr:rowOff>152400</xdr:rowOff>
    </xdr:to>
    <xdr:graphicFrame macro="">
      <xdr:nvGraphicFramePr>
        <xdr:cNvPr id="18" name="Chart 17" title="Bar chart of student support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627</xdr:row>
      <xdr:rowOff>0</xdr:rowOff>
    </xdr:from>
    <xdr:to>
      <xdr:col>8</xdr:col>
      <xdr:colOff>14288</xdr:colOff>
      <xdr:row>643</xdr:row>
      <xdr:rowOff>152400</xdr:rowOff>
    </xdr:to>
    <xdr:graphicFrame macro="">
      <xdr:nvGraphicFramePr>
        <xdr:cNvPr id="19" name="Chart 18" title="Bar chart of instructional support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323850</xdr:colOff>
      <xdr:row>704</xdr:row>
      <xdr:rowOff>19050</xdr:rowOff>
    </xdr:from>
    <xdr:to>
      <xdr:col>7</xdr:col>
      <xdr:colOff>928688</xdr:colOff>
      <xdr:row>721</xdr:row>
      <xdr:rowOff>9525</xdr:rowOff>
    </xdr:to>
    <xdr:graphicFrame macro="">
      <xdr:nvGraphicFramePr>
        <xdr:cNvPr id="20" name="Chart 19" title="Bar chart of general administra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782</xdr:row>
      <xdr:rowOff>38100</xdr:rowOff>
    </xdr:from>
    <xdr:to>
      <xdr:col>8</xdr:col>
      <xdr:colOff>147638</xdr:colOff>
      <xdr:row>799</xdr:row>
      <xdr:rowOff>28575</xdr:rowOff>
    </xdr:to>
    <xdr:graphicFrame macro="">
      <xdr:nvGraphicFramePr>
        <xdr:cNvPr id="21" name="Chart 20" title="Bar chart of school administra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938</xdr:row>
      <xdr:rowOff>38100</xdr:rowOff>
    </xdr:from>
    <xdr:to>
      <xdr:col>8</xdr:col>
      <xdr:colOff>214313</xdr:colOff>
      <xdr:row>957</xdr:row>
      <xdr:rowOff>157163</xdr:rowOff>
    </xdr:to>
    <xdr:graphicFrame macro="">
      <xdr:nvGraphicFramePr>
        <xdr:cNvPr id="22" name="Chart 21" title="Bar chart of operations and maintenance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142875</xdr:colOff>
      <xdr:row>1019</xdr:row>
      <xdr:rowOff>0</xdr:rowOff>
    </xdr:from>
    <xdr:to>
      <xdr:col>8</xdr:col>
      <xdr:colOff>209550</xdr:colOff>
      <xdr:row>1036</xdr:row>
      <xdr:rowOff>23813</xdr:rowOff>
    </xdr:to>
    <xdr:graphicFrame macro="">
      <xdr:nvGraphicFramePr>
        <xdr:cNvPr id="23" name="Chart 22" title="Bar chart of transporta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152400</xdr:colOff>
      <xdr:row>1180</xdr:row>
      <xdr:rowOff>104775</xdr:rowOff>
    </xdr:from>
    <xdr:to>
      <xdr:col>8</xdr:col>
      <xdr:colOff>219075</xdr:colOff>
      <xdr:row>1197</xdr:row>
      <xdr:rowOff>128588</xdr:rowOff>
    </xdr:to>
    <xdr:graphicFrame macro="">
      <xdr:nvGraphicFramePr>
        <xdr:cNvPr id="24" name="Chart 23" title="Bar chart of food service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1263</xdr:row>
      <xdr:rowOff>19050</xdr:rowOff>
    </xdr:from>
    <xdr:to>
      <xdr:col>8</xdr:col>
      <xdr:colOff>200025</xdr:colOff>
      <xdr:row>1280</xdr:row>
      <xdr:rowOff>42863</xdr:rowOff>
    </xdr:to>
    <xdr:graphicFrame macro="">
      <xdr:nvGraphicFramePr>
        <xdr:cNvPr id="25" name="Chart 24" title="Bar chart of community services operation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123825</xdr:colOff>
      <xdr:row>1341</xdr:row>
      <xdr:rowOff>76200</xdr:rowOff>
    </xdr:from>
    <xdr:to>
      <xdr:col>8</xdr:col>
      <xdr:colOff>190500</xdr:colOff>
      <xdr:row>1358</xdr:row>
      <xdr:rowOff>100013</xdr:rowOff>
    </xdr:to>
    <xdr:graphicFrame macro="">
      <xdr:nvGraphicFramePr>
        <xdr:cNvPr id="26" name="Chart 25" title="Bar chart of capital improvemen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53975</xdr:colOff>
      <xdr:row>1418</xdr:row>
      <xdr:rowOff>60325</xdr:rowOff>
    </xdr:from>
    <xdr:to>
      <xdr:col>8</xdr:col>
      <xdr:colOff>120650</xdr:colOff>
      <xdr:row>1434</xdr:row>
      <xdr:rowOff>31750</xdr:rowOff>
    </xdr:to>
    <xdr:graphicFrame macro="">
      <xdr:nvGraphicFramePr>
        <xdr:cNvPr id="27" name="Chart 26" title="Bar chart of debt servic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1493</xdr:row>
      <xdr:rowOff>0</xdr:rowOff>
    </xdr:from>
    <xdr:to>
      <xdr:col>8</xdr:col>
      <xdr:colOff>171450</xdr:colOff>
      <xdr:row>1509</xdr:row>
      <xdr:rowOff>152400</xdr:rowOff>
    </xdr:to>
    <xdr:graphicFrame macro="">
      <xdr:nvGraphicFramePr>
        <xdr:cNvPr id="28" name="Chart 27" title="Bar chart of transfe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200025</xdr:colOff>
      <xdr:row>1571</xdr:row>
      <xdr:rowOff>0</xdr:rowOff>
    </xdr:from>
    <xdr:to>
      <xdr:col>7</xdr:col>
      <xdr:colOff>676275</xdr:colOff>
      <xdr:row>1587</xdr:row>
      <xdr:rowOff>152400</xdr:rowOff>
    </xdr:to>
    <xdr:graphicFrame macro="">
      <xdr:nvGraphicFramePr>
        <xdr:cNvPr id="29" name="Chart 28" title="Bar chart of unencumbered cash balances by fu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542925</xdr:colOff>
      <xdr:row>1613</xdr:row>
      <xdr:rowOff>9525</xdr:rowOff>
    </xdr:from>
    <xdr:to>
      <xdr:col>7</xdr:col>
      <xdr:colOff>685800</xdr:colOff>
      <xdr:row>1628</xdr:row>
      <xdr:rowOff>157162</xdr:rowOff>
    </xdr:to>
    <xdr:graphicFrame macro="">
      <xdr:nvGraphicFramePr>
        <xdr:cNvPr id="30" name="Chart 29" title="Unencumbered cash balance in reserve fund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1409700</xdr:colOff>
      <xdr:row>1668</xdr:row>
      <xdr:rowOff>28575</xdr:rowOff>
    </xdr:from>
    <xdr:to>
      <xdr:col>9</xdr:col>
      <xdr:colOff>657225</xdr:colOff>
      <xdr:row>1684</xdr:row>
      <xdr:rowOff>28575</xdr:rowOff>
    </xdr:to>
    <xdr:graphicFrame macro="">
      <xdr:nvGraphicFramePr>
        <xdr:cNvPr id="31" name="Chart 30" title="Enrollment (FTE) used for calculating the amount per pupi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1419225</xdr:colOff>
      <xdr:row>1685</xdr:row>
      <xdr:rowOff>23813</xdr:rowOff>
    </xdr:from>
    <xdr:to>
      <xdr:col>10</xdr:col>
      <xdr:colOff>0</xdr:colOff>
      <xdr:row>1700</xdr:row>
      <xdr:rowOff>147638</xdr:rowOff>
    </xdr:to>
    <xdr:graphicFrame macro="">
      <xdr:nvGraphicFramePr>
        <xdr:cNvPr id="32" name="Chart 31" title="Low Income Studen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1438275</xdr:colOff>
      <xdr:row>1651</xdr:row>
      <xdr:rowOff>66674</xdr:rowOff>
    </xdr:from>
    <xdr:to>
      <xdr:col>10</xdr:col>
      <xdr:colOff>0</xdr:colOff>
      <xdr:row>1666</xdr:row>
      <xdr:rowOff>190499</xdr:rowOff>
    </xdr:to>
    <xdr:graphicFrame macro="">
      <xdr:nvGraphicFramePr>
        <xdr:cNvPr id="33" name="Chart 32" title="Bar chart of FTE enrollment for budget author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409576</xdr:colOff>
      <xdr:row>1744</xdr:row>
      <xdr:rowOff>28575</xdr:rowOff>
    </xdr:from>
    <xdr:to>
      <xdr:col>7</xdr:col>
      <xdr:colOff>600076</xdr:colOff>
      <xdr:row>1760</xdr:row>
      <xdr:rowOff>28575</xdr:rowOff>
    </xdr:to>
    <xdr:graphicFrame macro="">
      <xdr:nvGraphicFramePr>
        <xdr:cNvPr id="34" name="Chart 33" title="Bar chart of total U.S.D. mill rat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400050</xdr:colOff>
      <xdr:row>1761</xdr:row>
      <xdr:rowOff>57150</xdr:rowOff>
    </xdr:from>
    <xdr:to>
      <xdr:col>7</xdr:col>
      <xdr:colOff>657225</xdr:colOff>
      <xdr:row>1777</xdr:row>
      <xdr:rowOff>128588</xdr:rowOff>
    </xdr:to>
    <xdr:graphicFrame macro="">
      <xdr:nvGraphicFramePr>
        <xdr:cNvPr id="35" name="Chart 34" title="Pie chart of miscellaneous information mill rates by fund for total U.S.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895350</xdr:colOff>
      <xdr:row>1805</xdr:row>
      <xdr:rowOff>9525</xdr:rowOff>
    </xdr:from>
    <xdr:to>
      <xdr:col>7</xdr:col>
      <xdr:colOff>285750</xdr:colOff>
      <xdr:row>1821</xdr:row>
      <xdr:rowOff>9525</xdr:rowOff>
    </xdr:to>
    <xdr:graphicFrame macro="">
      <xdr:nvGraphicFramePr>
        <xdr:cNvPr id="36" name="Chart 35" title="Bar chart of assessed valu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895350</xdr:colOff>
      <xdr:row>1822</xdr:row>
      <xdr:rowOff>66675</xdr:rowOff>
    </xdr:from>
    <xdr:to>
      <xdr:col>7</xdr:col>
      <xdr:colOff>285750</xdr:colOff>
      <xdr:row>1838</xdr:row>
      <xdr:rowOff>66675</xdr:rowOff>
    </xdr:to>
    <xdr:graphicFrame macro="">
      <xdr:nvGraphicFramePr>
        <xdr:cNvPr id="37" name="Chart 36" title="Bar chart of bonded indebted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123825</xdr:colOff>
      <xdr:row>61</xdr:row>
      <xdr:rowOff>28575</xdr:rowOff>
    </xdr:from>
    <xdr:to>
      <xdr:col>9</xdr:col>
      <xdr:colOff>314326</xdr:colOff>
      <xdr:row>76</xdr:row>
      <xdr:rowOff>47625</xdr:rowOff>
    </xdr:to>
    <xdr:graphicFrame macro="">
      <xdr:nvGraphicFramePr>
        <xdr:cNvPr id="39" name="Chart 38" title="Pie chart of the summary of total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31750</xdr:colOff>
      <xdr:row>198</xdr:row>
      <xdr:rowOff>15875</xdr:rowOff>
    </xdr:from>
    <xdr:to>
      <xdr:col>9</xdr:col>
      <xdr:colOff>574674</xdr:colOff>
      <xdr:row>220</xdr:row>
      <xdr:rowOff>153989</xdr:rowOff>
    </xdr:to>
    <xdr:graphicFrame macro="">
      <xdr:nvGraphicFramePr>
        <xdr:cNvPr id="45" name="Chart 44" title="Bar chart of the summary of supplemental general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31750</xdr:colOff>
      <xdr:row>222</xdr:row>
      <xdr:rowOff>25400</xdr:rowOff>
    </xdr:from>
    <xdr:to>
      <xdr:col>9</xdr:col>
      <xdr:colOff>588964</xdr:colOff>
      <xdr:row>242</xdr:row>
      <xdr:rowOff>173038</xdr:rowOff>
    </xdr:to>
    <xdr:graphicFrame macro="">
      <xdr:nvGraphicFramePr>
        <xdr:cNvPr id="46" name="Chart 45" title="Pie chart of the summary of supplemental general fund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280</xdr:row>
      <xdr:rowOff>22225</xdr:rowOff>
    </xdr:from>
    <xdr:to>
      <xdr:col>9</xdr:col>
      <xdr:colOff>471489</xdr:colOff>
      <xdr:row>299</xdr:row>
      <xdr:rowOff>50800</xdr:rowOff>
    </xdr:to>
    <xdr:graphicFrame macro="">
      <xdr:nvGraphicFramePr>
        <xdr:cNvPr id="47" name="Chart 46" title="Bar chart of the summary of general and supplemental general fund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19050</xdr:colOff>
      <xdr:row>301</xdr:row>
      <xdr:rowOff>19050</xdr:rowOff>
    </xdr:from>
    <xdr:to>
      <xdr:col>9</xdr:col>
      <xdr:colOff>485774</xdr:colOff>
      <xdr:row>322</xdr:row>
      <xdr:rowOff>147639</xdr:rowOff>
    </xdr:to>
    <xdr:graphicFrame macro="">
      <xdr:nvGraphicFramePr>
        <xdr:cNvPr id="48" name="Chart 47" title="Pie chart of the summary of general and supplemental general fund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15875</xdr:colOff>
      <xdr:row>363</xdr:row>
      <xdr:rowOff>111125</xdr:rowOff>
    </xdr:from>
    <xdr:to>
      <xdr:col>9</xdr:col>
      <xdr:colOff>639765</xdr:colOff>
      <xdr:row>384</xdr:row>
      <xdr:rowOff>173038</xdr:rowOff>
    </xdr:to>
    <xdr:graphicFrame macro="">
      <xdr:nvGraphicFramePr>
        <xdr:cNvPr id="49" name="Chart 48" title="Bar chart of the summary of special education fund expenditures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9525</xdr:colOff>
      <xdr:row>386</xdr:row>
      <xdr:rowOff>25400</xdr:rowOff>
    </xdr:from>
    <xdr:to>
      <xdr:col>9</xdr:col>
      <xdr:colOff>676274</xdr:colOff>
      <xdr:row>407</xdr:row>
      <xdr:rowOff>173038</xdr:rowOff>
    </xdr:to>
    <xdr:graphicFrame macro="">
      <xdr:nvGraphicFramePr>
        <xdr:cNvPr id="50" name="Chart 49" title="Pie chart of the summary of special education fund by fun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171450</xdr:colOff>
      <xdr:row>462</xdr:row>
      <xdr:rowOff>15876</xdr:rowOff>
    </xdr:from>
    <xdr:to>
      <xdr:col>8</xdr:col>
      <xdr:colOff>161925</xdr:colOff>
      <xdr:row>475</xdr:row>
      <xdr:rowOff>28576</xdr:rowOff>
    </xdr:to>
    <xdr:graphicFrame macro="">
      <xdr:nvGraphicFramePr>
        <xdr:cNvPr id="51" name="Chart 50" title="Bar chart of instruc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2</xdr:row>
          <xdr:rowOff>123825</xdr:rowOff>
        </xdr:from>
        <xdr:to>
          <xdr:col>20</xdr:col>
          <xdr:colOff>695325</xdr:colOff>
          <xdr:row>3</xdr:row>
          <xdr:rowOff>171450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chart type (Pie 3D only)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4</xdr:row>
          <xdr:rowOff>47625</xdr:rowOff>
        </xdr:from>
        <xdr:to>
          <xdr:col>20</xdr:col>
          <xdr:colOff>714375</xdr:colOff>
          <xdr:row>5</xdr:row>
          <xdr:rowOff>133350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All points labeled including zeroes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6</xdr:row>
          <xdr:rowOff>47625</xdr:rowOff>
        </xdr:from>
        <xdr:to>
          <xdr:col>20</xdr:col>
          <xdr:colOff>695325</xdr:colOff>
          <xdr:row>7</xdr:row>
          <xdr:rowOff>142875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Only label points &gt; 0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133350</xdr:colOff>
      <xdr:row>858</xdr:row>
      <xdr:rowOff>38100</xdr:rowOff>
    </xdr:from>
    <xdr:to>
      <xdr:col>8</xdr:col>
      <xdr:colOff>214313</xdr:colOff>
      <xdr:row>877</xdr:row>
      <xdr:rowOff>157163</xdr:rowOff>
    </xdr:to>
    <xdr:graphicFrame macro="">
      <xdr:nvGraphicFramePr>
        <xdr:cNvPr id="42" name="Chart 41" title="Bar chart of central services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400050</xdr:colOff>
      <xdr:row>1099</xdr:row>
      <xdr:rowOff>28575</xdr:rowOff>
    </xdr:from>
    <xdr:to>
      <xdr:col>8</xdr:col>
      <xdr:colOff>466725</xdr:colOff>
      <xdr:row>1116</xdr:row>
      <xdr:rowOff>52388</xdr:rowOff>
    </xdr:to>
    <xdr:graphicFrame macro="">
      <xdr:nvGraphicFramePr>
        <xdr:cNvPr id="44" name="Chart 43" title="Bar chart of other support services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15</xdr:col>
      <xdr:colOff>314325</xdr:colOff>
      <xdr:row>0</xdr:row>
      <xdr:rowOff>142875</xdr:rowOff>
    </xdr:from>
    <xdr:to>
      <xdr:col>15</xdr:col>
      <xdr:colOff>704752</xdr:colOff>
      <xdr:row>4</xdr:row>
      <xdr:rowOff>18878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9944100" y="142875"/>
          <a:ext cx="390427" cy="685628"/>
        </a:xfrm>
        <a:prstGeom prst="rect">
          <a:avLst/>
        </a:prstGeom>
      </xdr:spPr>
    </xdr:pic>
    <xdr:clientData/>
  </xdr:twoCellAnchor>
  <xdr:oneCellAnchor>
    <xdr:from>
      <xdr:col>15</xdr:col>
      <xdr:colOff>360923</xdr:colOff>
      <xdr:row>1</xdr:row>
      <xdr:rowOff>133350</xdr:rowOff>
    </xdr:from>
    <xdr:ext cx="347980" cy="280205"/>
    <xdr:sp macro="" textlink="">
      <xdr:nvSpPr>
        <xdr:cNvPr id="40" name="Rectangle 39"/>
        <xdr:cNvSpPr/>
      </xdr:nvSpPr>
      <xdr:spPr>
        <a:xfrm>
          <a:off x="9990698" y="323850"/>
          <a:ext cx="34798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57150</xdr:rowOff>
    </xdr:from>
    <xdr:to>
      <xdr:col>7</xdr:col>
      <xdr:colOff>171451</xdr:colOff>
      <xdr:row>31</xdr:row>
      <xdr:rowOff>66675</xdr:rowOff>
    </xdr:to>
    <xdr:graphicFrame macro="">
      <xdr:nvGraphicFramePr>
        <xdr:cNvPr id="21" name="Chart 20" title="Bar chart of instruc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16</xdr:row>
      <xdr:rowOff>57150</xdr:rowOff>
    </xdr:from>
    <xdr:to>
      <xdr:col>14</xdr:col>
      <xdr:colOff>438150</xdr:colOff>
      <xdr:row>31</xdr:row>
      <xdr:rowOff>57151</xdr:rowOff>
    </xdr:to>
    <xdr:graphicFrame macro="">
      <xdr:nvGraphicFramePr>
        <xdr:cNvPr id="23" name="Chart 22" title="Bar chart of the FTE enrollment for budget author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46</xdr:row>
      <xdr:rowOff>47625</xdr:rowOff>
    </xdr:from>
    <xdr:to>
      <xdr:col>7</xdr:col>
      <xdr:colOff>171450</xdr:colOff>
      <xdr:row>61</xdr:row>
      <xdr:rowOff>63501</xdr:rowOff>
    </xdr:to>
    <xdr:graphicFrame macro="">
      <xdr:nvGraphicFramePr>
        <xdr:cNvPr id="27" name="Chart 26" title="Bar chart of the total U.S.D. mill rat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238125</xdr:colOff>
      <xdr:row>46</xdr:row>
      <xdr:rowOff>38100</xdr:rowOff>
    </xdr:from>
    <xdr:to>
      <xdr:col>14</xdr:col>
      <xdr:colOff>428625</xdr:colOff>
      <xdr:row>61</xdr:row>
      <xdr:rowOff>88900</xdr:rowOff>
    </xdr:to>
    <xdr:graphicFrame macro="">
      <xdr:nvGraphicFramePr>
        <xdr:cNvPr id="28" name="Chart 27" title="Bar chart of the amount per pupil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247650</xdr:colOff>
      <xdr:row>31</xdr:row>
      <xdr:rowOff>161925</xdr:rowOff>
    </xdr:from>
    <xdr:to>
      <xdr:col>14</xdr:col>
      <xdr:colOff>447675</xdr:colOff>
      <xdr:row>45</xdr:row>
      <xdr:rowOff>142875</xdr:rowOff>
    </xdr:to>
    <xdr:graphicFrame macro="">
      <xdr:nvGraphicFramePr>
        <xdr:cNvPr id="14" name="Chart 13" title="Bar chart of average salaries by category and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</xdr:row>
      <xdr:rowOff>19049</xdr:rowOff>
    </xdr:from>
    <xdr:to>
      <xdr:col>7</xdr:col>
      <xdr:colOff>190500</xdr:colOff>
      <xdr:row>15</xdr:row>
      <xdr:rowOff>180974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260350</xdr:colOff>
      <xdr:row>1</xdr:row>
      <xdr:rowOff>22224</xdr:rowOff>
    </xdr:from>
    <xdr:to>
      <xdr:col>14</xdr:col>
      <xdr:colOff>419100</xdr:colOff>
      <xdr:row>15</xdr:row>
      <xdr:rowOff>190499</xdr:rowOff>
    </xdr:to>
    <xdr:graphicFrame macro="">
      <xdr:nvGraphicFramePr>
        <xdr:cNvPr id="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</xdr:colOff>
      <xdr:row>31</xdr:row>
      <xdr:rowOff>171450</xdr:rowOff>
    </xdr:from>
    <xdr:to>
      <xdr:col>7</xdr:col>
      <xdr:colOff>152400</xdr:colOff>
      <xdr:row>45</xdr:row>
      <xdr:rowOff>152400</xdr:rowOff>
    </xdr:to>
    <xdr:graphicFrame macro="">
      <xdr:nvGraphicFramePr>
        <xdr:cNvPr id="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</xdr:col>
      <xdr:colOff>600075</xdr:colOff>
      <xdr:row>61</xdr:row>
      <xdr:rowOff>104775</xdr:rowOff>
    </xdr:from>
    <xdr:to>
      <xdr:col>10</xdr:col>
      <xdr:colOff>314325</xdr:colOff>
      <xdr:row>62</xdr:row>
      <xdr:rowOff>185135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26017"/>
        <a:stretch/>
      </xdr:blipFill>
      <xdr:spPr>
        <a:xfrm>
          <a:off x="2428875" y="11858625"/>
          <a:ext cx="3981450" cy="270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20</xdr:row>
      <xdr:rowOff>171449</xdr:rowOff>
    </xdr:from>
    <xdr:to>
      <xdr:col>5</xdr:col>
      <xdr:colOff>400050</xdr:colOff>
      <xdr:row>39</xdr:row>
      <xdr:rowOff>104774</xdr:rowOff>
    </xdr:to>
    <xdr:graphicFrame macro="">
      <xdr:nvGraphicFramePr>
        <xdr:cNvPr id="3" name="Chart 2" title="Bar chart of the total expenditures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19051</xdr:rowOff>
    </xdr:from>
    <xdr:to>
      <xdr:col>5</xdr:col>
      <xdr:colOff>400050</xdr:colOff>
      <xdr:row>84</xdr:row>
      <xdr:rowOff>104775</xdr:rowOff>
    </xdr:to>
    <xdr:graphicFrame macro="">
      <xdr:nvGraphicFramePr>
        <xdr:cNvPr id="4" name="Chart 3" title="Bar chart of the amount per pupil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0</xdr:row>
      <xdr:rowOff>123825</xdr:rowOff>
    </xdr:from>
    <xdr:to>
      <xdr:col>12</xdr:col>
      <xdr:colOff>209550</xdr:colOff>
      <xdr:row>6</xdr:row>
      <xdr:rowOff>161925</xdr:rowOff>
    </xdr:to>
    <xdr:sp macro="" textlink="">
      <xdr:nvSpPr>
        <xdr:cNvPr id="5" name="TextBox 4"/>
        <xdr:cNvSpPr txBox="1"/>
      </xdr:nvSpPr>
      <xdr:spPr>
        <a:xfrm>
          <a:off x="6734175" y="123825"/>
          <a:ext cx="3219450" cy="1181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charts</a:t>
          </a:r>
          <a:r>
            <a:rPr lang="en-US" sz="1100" baseline="0"/>
            <a:t> </a:t>
          </a:r>
          <a:r>
            <a:rPr lang="en-US" sz="1100" b="1" baseline="0"/>
            <a:t>include</a:t>
          </a:r>
          <a:r>
            <a:rPr lang="en-US" sz="1100" baseline="0"/>
            <a:t> Adult Education, Adult Supplemental Education and Special Education Coop in the total expenditures by function and amount per pupil by function.</a:t>
          </a:r>
        </a:p>
        <a:p>
          <a:endParaRPr lang="en-US" sz="1100" baseline="0"/>
        </a:p>
        <a:p>
          <a:r>
            <a:rPr lang="en-US" sz="1100" baseline="0"/>
            <a:t>These charts are included in the Budget at a Glance.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20</xdr:row>
      <xdr:rowOff>171449</xdr:rowOff>
    </xdr:from>
    <xdr:to>
      <xdr:col>5</xdr:col>
      <xdr:colOff>400050</xdr:colOff>
      <xdr:row>39</xdr:row>
      <xdr:rowOff>104774</xdr:rowOff>
    </xdr:to>
    <xdr:graphicFrame macro="">
      <xdr:nvGraphicFramePr>
        <xdr:cNvPr id="4" name="Chart 3" title="Bar chart of the total expenditures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19051</xdr:rowOff>
    </xdr:from>
    <xdr:to>
      <xdr:col>5</xdr:col>
      <xdr:colOff>400050</xdr:colOff>
      <xdr:row>84</xdr:row>
      <xdr:rowOff>104775</xdr:rowOff>
    </xdr:to>
    <xdr:graphicFrame macro="">
      <xdr:nvGraphicFramePr>
        <xdr:cNvPr id="5" name="Chart 4" title="Bar chart of the amount per pupil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0</xdr:row>
      <xdr:rowOff>95250</xdr:rowOff>
    </xdr:from>
    <xdr:to>
      <xdr:col>12</xdr:col>
      <xdr:colOff>104775</xdr:colOff>
      <xdr:row>6</xdr:row>
      <xdr:rowOff>133350</xdr:rowOff>
    </xdr:to>
    <xdr:sp macro="" textlink="">
      <xdr:nvSpPr>
        <xdr:cNvPr id="6" name="TextBox 5"/>
        <xdr:cNvSpPr txBox="1"/>
      </xdr:nvSpPr>
      <xdr:spPr>
        <a:xfrm>
          <a:off x="6724650" y="95250"/>
          <a:ext cx="3124200" cy="1181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Similar to the charts</a:t>
          </a:r>
          <a:r>
            <a:rPr lang="en-US" sz="1100" baseline="0"/>
            <a:t> on the Extra worksheet except it does </a:t>
          </a:r>
          <a:r>
            <a:rPr lang="en-US" sz="1100" u="sng" baseline="0"/>
            <a:t>not</a:t>
          </a:r>
          <a:r>
            <a:rPr lang="en-US" sz="1100" baseline="0"/>
            <a:t> include Adult Education, Adult Supplemental Education or Special Education Coop in the total expenditures by function and amount per pupil by function.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Faculty\District%20Office\Bdgt2019\Co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Faculty\District%20Office\Bdgt2019\too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PEN"/>
      <sheetName val="F110"/>
      <sheetName val="F118"/>
      <sheetName val="F148"/>
      <sheetName val="F150"/>
      <sheetName val="HD-AR_BLDG"/>
      <sheetName val="F155"/>
      <sheetName val="F162"/>
      <sheetName val="F194"/>
      <sheetName val="F195"/>
      <sheetName val="F196"/>
      <sheetName val="F239"/>
      <sheetName val="F242"/>
      <sheetName val="F242A"/>
      <sheetName val="F250"/>
      <sheetName val="C01"/>
      <sheetName val="C02"/>
      <sheetName val="C04"/>
      <sheetName val="C05"/>
      <sheetName val="C05a"/>
      <sheetName val="C06"/>
      <sheetName val="C07"/>
      <sheetName val="C08"/>
      <sheetName val="C010"/>
      <sheetName val="C011"/>
      <sheetName val="C012"/>
      <sheetName val="C013"/>
      <sheetName val="C014"/>
      <sheetName val="C015"/>
      <sheetName val="C016"/>
      <sheetName val="C018"/>
      <sheetName val="C019"/>
      <sheetName val="C022"/>
      <sheetName val="C024"/>
      <sheetName val="C026"/>
      <sheetName val="C028"/>
      <sheetName val="C029"/>
      <sheetName val="C030"/>
      <sheetName val="C033"/>
      <sheetName val="C034"/>
      <sheetName val="C035"/>
      <sheetName val="C042"/>
      <sheetName val="C044"/>
      <sheetName val="C045"/>
      <sheetName val="C047"/>
      <sheetName val="C051"/>
      <sheetName val="C053"/>
      <sheetName val="C055"/>
      <sheetName val="C056"/>
      <sheetName val="C062"/>
      <sheetName val="C063"/>
      <sheetName val="C066"/>
      <sheetName val="C067"/>
      <sheetName val="C068"/>
      <sheetName val="C078"/>
      <sheetName val="C080"/>
      <sheetName val="C082"/>
      <sheetName val="C083"/>
      <sheetName val="C084"/>
      <sheetName val="C086"/>
      <sheetName val="CO99"/>
      <sheetName val="Certify"/>
      <sheetName val="2nd Publication"/>
      <sheetName val="Headings"/>
      <sheetName val="AMEND"/>
      <sheetName val="AveSalary"/>
      <sheetName val="Salaries"/>
      <sheetName val="CashBalances"/>
      <sheetName val="Bdgt Checks"/>
      <sheetName val="DATA"/>
      <sheetName val="DATA1"/>
      <sheetName val="OpenData"/>
      <sheetName val="Edits"/>
      <sheetName val="Edits1"/>
    </sheetNames>
    <sheetDataSet>
      <sheetData sheetId="0"/>
      <sheetData sheetId="1">
        <row r="3">
          <cell r="B3" t="str">
            <v>WALLACE CO SCHOOLS</v>
          </cell>
        </row>
        <row r="4">
          <cell r="B4">
            <v>241</v>
          </cell>
        </row>
        <row r="10">
          <cell r="A10">
            <v>38730914</v>
          </cell>
        </row>
        <row r="12">
          <cell r="A12">
            <v>28731943</v>
          </cell>
        </row>
        <row r="14">
          <cell r="A14">
            <v>30595634</v>
          </cell>
        </row>
        <row r="44">
          <cell r="O44" t="str">
            <v>Bond and Interest #1</v>
          </cell>
        </row>
        <row r="46">
          <cell r="O46" t="str">
            <v>Bond and Interest #2</v>
          </cell>
        </row>
        <row r="50">
          <cell r="A50">
            <v>195</v>
          </cell>
        </row>
        <row r="52">
          <cell r="A52">
            <v>5</v>
          </cell>
        </row>
        <row r="53">
          <cell r="A53">
            <v>70</v>
          </cell>
        </row>
        <row r="77">
          <cell r="A77"/>
        </row>
        <row r="78">
          <cell r="A78"/>
        </row>
        <row r="155">
          <cell r="A155">
            <v>185.5</v>
          </cell>
        </row>
        <row r="156">
          <cell r="A156">
            <v>172.5</v>
          </cell>
        </row>
        <row r="157">
          <cell r="A157">
            <v>193</v>
          </cell>
        </row>
        <row r="158">
          <cell r="A158">
            <v>199.5</v>
          </cell>
        </row>
        <row r="159">
          <cell r="A159">
            <v>200</v>
          </cell>
        </row>
        <row r="165">
          <cell r="A165">
            <v>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/>
          <cell r="D17"/>
        </row>
        <row r="18">
          <cell r="C18"/>
          <cell r="D18" t="str">
            <v>XXXXXXXXXX</v>
          </cell>
          <cell r="E18" t="str">
            <v>XXXXXXXXXX</v>
          </cell>
        </row>
        <row r="19">
          <cell r="C19"/>
          <cell r="D19">
            <v>6976</v>
          </cell>
        </row>
        <row r="21">
          <cell r="C21"/>
          <cell r="D21">
            <v>1910</v>
          </cell>
        </row>
        <row r="22">
          <cell r="C22">
            <v>47991</v>
          </cell>
          <cell r="D22">
            <v>42148</v>
          </cell>
        </row>
        <row r="23">
          <cell r="C23"/>
          <cell r="D23"/>
        </row>
        <row r="24">
          <cell r="C24">
            <v>1366</v>
          </cell>
          <cell r="D24">
            <v>224</v>
          </cell>
          <cell r="E24"/>
        </row>
        <row r="29">
          <cell r="C29">
            <v>1470254</v>
          </cell>
          <cell r="D29">
            <v>1651992</v>
          </cell>
          <cell r="E29">
            <v>1745093</v>
          </cell>
        </row>
        <row r="30">
          <cell r="C30">
            <v>3192</v>
          </cell>
          <cell r="D30">
            <v>3243</v>
          </cell>
          <cell r="E30">
            <v>0</v>
          </cell>
        </row>
        <row r="31">
          <cell r="C31" t="str">
            <v>XXXXXXXXXX</v>
          </cell>
          <cell r="D31" t="str">
            <v>XXXXXXXXXX</v>
          </cell>
          <cell r="E31" t="str">
            <v>XXXXXXXXXX</v>
          </cell>
        </row>
        <row r="32">
          <cell r="C32">
            <v>146198</v>
          </cell>
          <cell r="D32">
            <v>142257</v>
          </cell>
          <cell r="E32">
            <v>172057</v>
          </cell>
        </row>
        <row r="33">
          <cell r="C33">
            <v>126524</v>
          </cell>
          <cell r="D33" t="str">
            <v>XXXXXXXXXX</v>
          </cell>
          <cell r="E33" t="str">
            <v>XXXXXXXXXX</v>
          </cell>
        </row>
        <row r="34">
          <cell r="C34" t="str">
            <v>XXXXXXXXXX</v>
          </cell>
          <cell r="D34" t="str">
            <v>XXXXXXXXXX</v>
          </cell>
          <cell r="E34" t="str">
            <v>XXXXXXXXXX</v>
          </cell>
        </row>
        <row r="35">
          <cell r="C35" t="str">
            <v>XXXXXXXXXX</v>
          </cell>
          <cell r="D35">
            <v>0</v>
          </cell>
          <cell r="E35" t="str">
            <v>XXXXXXXXXX</v>
          </cell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>
            <v>0</v>
          </cell>
        </row>
        <row r="41">
          <cell r="C41">
            <v>0</v>
          </cell>
          <cell r="D41" t="str">
            <v>XXXXXXXXXX</v>
          </cell>
          <cell r="E41" t="str">
            <v>XXXXXXXXXX</v>
          </cell>
        </row>
        <row r="45">
          <cell r="E45" t="str">
            <v>XXXXXXXXXX</v>
          </cell>
        </row>
        <row r="70">
          <cell r="C70">
            <v>489547</v>
          </cell>
          <cell r="D70">
            <v>627963</v>
          </cell>
          <cell r="E70">
            <v>649990</v>
          </cell>
        </row>
        <row r="71">
          <cell r="C71">
            <v>107776</v>
          </cell>
          <cell r="D71">
            <v>122018</v>
          </cell>
          <cell r="E71">
            <v>110000</v>
          </cell>
        </row>
        <row r="72">
          <cell r="C72"/>
          <cell r="D72"/>
          <cell r="E72"/>
        </row>
        <row r="73">
          <cell r="C73">
            <v>95852</v>
          </cell>
          <cell r="D73">
            <v>91264</v>
          </cell>
          <cell r="E73">
            <v>100000</v>
          </cell>
        </row>
        <row r="74">
          <cell r="C74">
            <v>69437</v>
          </cell>
          <cell r="D74">
            <v>74196</v>
          </cell>
          <cell r="E74">
            <v>75000</v>
          </cell>
        </row>
        <row r="75">
          <cell r="C75">
            <v>227</v>
          </cell>
          <cell r="D75">
            <v>2407</v>
          </cell>
          <cell r="E75">
            <v>2500</v>
          </cell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>
            <v>78114</v>
          </cell>
          <cell r="D85">
            <v>84413</v>
          </cell>
          <cell r="E85">
            <v>87000</v>
          </cell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>
            <v>1700</v>
          </cell>
          <cell r="D88">
            <v>1738</v>
          </cell>
          <cell r="E88">
            <v>1800</v>
          </cell>
        </row>
        <row r="89">
          <cell r="C89"/>
          <cell r="D89"/>
          <cell r="E89"/>
        </row>
        <row r="90">
          <cell r="C90"/>
          <cell r="D90"/>
          <cell r="E90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>
            <v>7713</v>
          </cell>
          <cell r="D102"/>
          <cell r="E102"/>
        </row>
        <row r="103">
          <cell r="C103">
            <v>7000</v>
          </cell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8">
          <cell r="C108">
            <v>27730</v>
          </cell>
          <cell r="D108">
            <v>28530</v>
          </cell>
          <cell r="E108">
            <v>30000</v>
          </cell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>
            <v>2048</v>
          </cell>
          <cell r="D112">
            <v>2109</v>
          </cell>
          <cell r="E112">
            <v>2200</v>
          </cell>
        </row>
        <row r="113">
          <cell r="C113">
            <v>74</v>
          </cell>
          <cell r="D113">
            <v>66</v>
          </cell>
          <cell r="E113">
            <v>70</v>
          </cell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29">
          <cell r="C129"/>
          <cell r="D129"/>
          <cell r="E129"/>
        </row>
        <row r="130">
          <cell r="C130"/>
          <cell r="D130"/>
          <cell r="E130"/>
        </row>
        <row r="131">
          <cell r="C131"/>
          <cell r="D131"/>
          <cell r="E131"/>
        </row>
        <row r="132">
          <cell r="C132"/>
          <cell r="D132"/>
          <cell r="E132"/>
        </row>
        <row r="133">
          <cell r="C133"/>
          <cell r="D133"/>
          <cell r="E133"/>
        </row>
        <row r="136">
          <cell r="C136">
            <v>166608</v>
          </cell>
          <cell r="D136">
            <v>189839</v>
          </cell>
          <cell r="E136">
            <v>180000</v>
          </cell>
        </row>
        <row r="137">
          <cell r="C137">
            <v>49854</v>
          </cell>
          <cell r="D137">
            <v>52709</v>
          </cell>
          <cell r="E137">
            <v>52709</v>
          </cell>
        </row>
        <row r="138">
          <cell r="C138"/>
          <cell r="D138"/>
          <cell r="E138"/>
        </row>
        <row r="139">
          <cell r="C139">
            <v>4500</v>
          </cell>
          <cell r="D139">
            <v>4500</v>
          </cell>
          <cell r="E139">
            <v>6000</v>
          </cell>
        </row>
        <row r="140">
          <cell r="C140">
            <v>16575</v>
          </cell>
          <cell r="D140">
            <v>17899</v>
          </cell>
          <cell r="E140">
            <v>18500</v>
          </cell>
        </row>
        <row r="141">
          <cell r="C141">
            <v>891</v>
          </cell>
          <cell r="D141">
            <v>20331</v>
          </cell>
          <cell r="E141">
            <v>22000</v>
          </cell>
        </row>
        <row r="142">
          <cell r="C142"/>
          <cell r="D142"/>
          <cell r="E142"/>
        </row>
        <row r="143">
          <cell r="C143">
            <v>8460</v>
          </cell>
          <cell r="D143">
            <v>28840</v>
          </cell>
          <cell r="E143">
            <v>15000</v>
          </cell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>
            <v>42400</v>
          </cell>
          <cell r="D146">
            <v>68749</v>
          </cell>
          <cell r="E146">
            <v>74000</v>
          </cell>
        </row>
        <row r="147">
          <cell r="C147"/>
          <cell r="D147"/>
          <cell r="E147"/>
        </row>
        <row r="148">
          <cell r="C148">
            <v>6524</v>
          </cell>
          <cell r="D148">
            <v>5333</v>
          </cell>
          <cell r="E148">
            <v>6000</v>
          </cell>
        </row>
        <row r="149">
          <cell r="C149">
            <v>23941</v>
          </cell>
          <cell r="D149">
            <v>11969</v>
          </cell>
          <cell r="E149">
            <v>12500</v>
          </cell>
        </row>
        <row r="150">
          <cell r="C150">
            <v>2527</v>
          </cell>
          <cell r="D150">
            <v>2462</v>
          </cell>
          <cell r="E150">
            <v>3000</v>
          </cell>
        </row>
        <row r="151">
          <cell r="C151"/>
          <cell r="D151"/>
          <cell r="E151"/>
        </row>
        <row r="152">
          <cell r="C152"/>
          <cell r="D152"/>
          <cell r="E152"/>
        </row>
        <row r="155">
          <cell r="C155"/>
          <cell r="D155"/>
          <cell r="E155"/>
        </row>
        <row r="156">
          <cell r="C156">
            <v>47539</v>
          </cell>
          <cell r="D156">
            <v>47981</v>
          </cell>
          <cell r="E156">
            <v>50000</v>
          </cell>
        </row>
        <row r="157">
          <cell r="C157"/>
          <cell r="D157"/>
          <cell r="E157"/>
        </row>
        <row r="158">
          <cell r="C158">
            <v>7313</v>
          </cell>
          <cell r="D158">
            <v>7313</v>
          </cell>
          <cell r="E158">
            <v>8000</v>
          </cell>
        </row>
        <row r="159">
          <cell r="C159">
            <v>3939</v>
          </cell>
          <cell r="D159">
            <v>3978</v>
          </cell>
          <cell r="E159">
            <v>4500</v>
          </cell>
        </row>
        <row r="160">
          <cell r="C160">
            <v>105</v>
          </cell>
          <cell r="D160">
            <v>168</v>
          </cell>
          <cell r="E160">
            <v>200</v>
          </cell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>
            <v>10563</v>
          </cell>
          <cell r="D166">
            <v>9459</v>
          </cell>
          <cell r="E166">
            <v>10500</v>
          </cell>
        </row>
        <row r="167">
          <cell r="C167">
            <v>3500</v>
          </cell>
          <cell r="D167">
            <v>3570</v>
          </cell>
          <cell r="E167">
            <v>3650</v>
          </cell>
        </row>
        <row r="168">
          <cell r="C168">
            <v>11337</v>
          </cell>
          <cell r="D168">
            <v>14774</v>
          </cell>
          <cell r="E168">
            <v>15000</v>
          </cell>
        </row>
        <row r="169">
          <cell r="C169"/>
          <cell r="D169">
            <v>174</v>
          </cell>
          <cell r="E169"/>
        </row>
        <row r="170">
          <cell r="C170"/>
          <cell r="D170"/>
          <cell r="E170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90">
          <cell r="C190"/>
          <cell r="D190"/>
          <cell r="E190"/>
        </row>
        <row r="191">
          <cell r="C191"/>
          <cell r="D191"/>
          <cell r="E191"/>
        </row>
        <row r="192">
          <cell r="C192"/>
          <cell r="D192"/>
          <cell r="E192"/>
        </row>
        <row r="193">
          <cell r="C193"/>
          <cell r="D193"/>
          <cell r="E193"/>
        </row>
        <row r="196">
          <cell r="C196">
            <v>68069</v>
          </cell>
          <cell r="D196">
            <v>92169</v>
          </cell>
          <cell r="E196">
            <v>90000</v>
          </cell>
        </row>
        <row r="197">
          <cell r="C197"/>
          <cell r="D197"/>
          <cell r="E197"/>
        </row>
        <row r="198">
          <cell r="C198">
            <v>4500</v>
          </cell>
          <cell r="D198">
            <v>12750</v>
          </cell>
          <cell r="E198">
            <v>13500</v>
          </cell>
        </row>
        <row r="199">
          <cell r="C199">
            <v>5509</v>
          </cell>
          <cell r="D199">
            <v>8067</v>
          </cell>
          <cell r="E199">
            <v>8400</v>
          </cell>
        </row>
        <row r="200">
          <cell r="C200">
            <v>133</v>
          </cell>
          <cell r="D200">
            <v>331</v>
          </cell>
          <cell r="E200">
            <v>500</v>
          </cell>
        </row>
        <row r="201">
          <cell r="C201"/>
          <cell r="D201"/>
          <cell r="E201"/>
        </row>
        <row r="202">
          <cell r="C202"/>
          <cell r="D202"/>
          <cell r="E202"/>
        </row>
        <row r="203">
          <cell r="C203"/>
          <cell r="D203"/>
          <cell r="E203"/>
        </row>
        <row r="204">
          <cell r="C204"/>
          <cell r="D204"/>
          <cell r="E204"/>
        </row>
        <row r="205">
          <cell r="C205"/>
          <cell r="D205"/>
          <cell r="E205"/>
        </row>
        <row r="206">
          <cell r="C206"/>
          <cell r="D206"/>
          <cell r="E206"/>
        </row>
        <row r="207">
          <cell r="C207"/>
          <cell r="D207"/>
          <cell r="E207"/>
        </row>
        <row r="208">
          <cell r="C208"/>
          <cell r="D208"/>
          <cell r="E208"/>
        </row>
        <row r="209">
          <cell r="C209"/>
          <cell r="D209"/>
          <cell r="E209"/>
        </row>
        <row r="210">
          <cell r="C210"/>
          <cell r="D210"/>
          <cell r="E210"/>
        </row>
        <row r="211">
          <cell r="C211"/>
          <cell r="D211"/>
          <cell r="E211"/>
        </row>
        <row r="212">
          <cell r="C212"/>
          <cell r="D212"/>
          <cell r="E212"/>
        </row>
        <row r="213">
          <cell r="C213"/>
          <cell r="D213"/>
          <cell r="E213"/>
        </row>
        <row r="214">
          <cell r="C214"/>
          <cell r="D214"/>
          <cell r="E214"/>
        </row>
        <row r="215">
          <cell r="C215"/>
          <cell r="D215"/>
          <cell r="E215"/>
        </row>
        <row r="216">
          <cell r="C216"/>
          <cell r="D216"/>
          <cell r="E216"/>
        </row>
        <row r="217">
          <cell r="C217"/>
          <cell r="D217"/>
          <cell r="E217"/>
        </row>
        <row r="218">
          <cell r="C218"/>
          <cell r="D218"/>
          <cell r="E218"/>
        </row>
        <row r="219">
          <cell r="C219"/>
          <cell r="D219"/>
          <cell r="E219"/>
        </row>
        <row r="220">
          <cell r="C220"/>
          <cell r="D220"/>
          <cell r="E220"/>
        </row>
        <row r="221">
          <cell r="C221"/>
          <cell r="D221"/>
          <cell r="E221"/>
        </row>
        <row r="222">
          <cell r="C222"/>
          <cell r="D222"/>
          <cell r="E222"/>
        </row>
        <row r="225">
          <cell r="C225"/>
          <cell r="D225"/>
          <cell r="E225"/>
        </row>
        <row r="226">
          <cell r="C226"/>
          <cell r="D226"/>
          <cell r="E226"/>
        </row>
        <row r="227">
          <cell r="C227"/>
          <cell r="D227"/>
          <cell r="E227"/>
        </row>
        <row r="228">
          <cell r="C228"/>
          <cell r="D228"/>
          <cell r="E228"/>
        </row>
        <row r="229">
          <cell r="C229"/>
          <cell r="D229"/>
          <cell r="E229"/>
        </row>
        <row r="230">
          <cell r="C230"/>
          <cell r="D230"/>
          <cell r="E230"/>
        </row>
        <row r="231">
          <cell r="C231"/>
          <cell r="D231"/>
          <cell r="E231"/>
        </row>
        <row r="232">
          <cell r="C232"/>
          <cell r="D232"/>
          <cell r="E232"/>
        </row>
        <row r="233">
          <cell r="C233"/>
          <cell r="D233"/>
          <cell r="E233"/>
        </row>
        <row r="234">
          <cell r="C234"/>
          <cell r="D234"/>
          <cell r="E234"/>
        </row>
        <row r="235">
          <cell r="C235"/>
          <cell r="D235"/>
          <cell r="E235"/>
        </row>
        <row r="236">
          <cell r="C236"/>
          <cell r="D236"/>
          <cell r="E236"/>
        </row>
        <row r="237">
          <cell r="C237"/>
          <cell r="D237"/>
          <cell r="E237"/>
        </row>
        <row r="238">
          <cell r="C238"/>
          <cell r="D238"/>
          <cell r="E238"/>
        </row>
        <row r="239">
          <cell r="C239"/>
          <cell r="D239"/>
          <cell r="E239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55">
          <cell r="C255">
            <v>40263</v>
          </cell>
          <cell r="D255">
            <v>41075</v>
          </cell>
          <cell r="E255">
            <v>41075</v>
          </cell>
        </row>
        <row r="256">
          <cell r="C256"/>
          <cell r="D256"/>
          <cell r="E256"/>
        </row>
        <row r="257">
          <cell r="C257"/>
          <cell r="D257"/>
          <cell r="E257"/>
        </row>
        <row r="258">
          <cell r="C258">
            <v>3057</v>
          </cell>
          <cell r="D258">
            <v>3114</v>
          </cell>
          <cell r="E258">
            <v>3200</v>
          </cell>
        </row>
        <row r="259">
          <cell r="C259">
            <v>79</v>
          </cell>
          <cell r="D259">
            <v>125</v>
          </cell>
          <cell r="E259">
            <v>130</v>
          </cell>
        </row>
        <row r="260">
          <cell r="C260"/>
          <cell r="D260"/>
          <cell r="E260"/>
        </row>
        <row r="261">
          <cell r="C261"/>
          <cell r="D261"/>
          <cell r="E261"/>
        </row>
        <row r="262">
          <cell r="C262"/>
          <cell r="D262"/>
          <cell r="E262"/>
        </row>
        <row r="263">
          <cell r="C263"/>
          <cell r="D263"/>
          <cell r="E263"/>
        </row>
        <row r="264">
          <cell r="C264"/>
          <cell r="D264"/>
          <cell r="E264"/>
        </row>
        <row r="265">
          <cell r="C265"/>
          <cell r="D265"/>
          <cell r="E265"/>
        </row>
        <row r="266">
          <cell r="C266"/>
          <cell r="D266"/>
          <cell r="E266"/>
        </row>
        <row r="267">
          <cell r="C267"/>
          <cell r="D267"/>
          <cell r="E267"/>
        </row>
        <row r="268">
          <cell r="C268"/>
          <cell r="D268"/>
          <cell r="E268"/>
        </row>
        <row r="269">
          <cell r="C269"/>
          <cell r="D269"/>
          <cell r="E269"/>
        </row>
        <row r="270">
          <cell r="C270"/>
          <cell r="D270"/>
          <cell r="E270"/>
        </row>
        <row r="271">
          <cell r="C271"/>
          <cell r="D271"/>
          <cell r="E271"/>
        </row>
        <row r="272">
          <cell r="C272"/>
          <cell r="D272"/>
          <cell r="E272"/>
        </row>
        <row r="273">
          <cell r="C273"/>
          <cell r="D273"/>
          <cell r="E273"/>
        </row>
        <row r="274">
          <cell r="C274"/>
          <cell r="D274"/>
          <cell r="E274"/>
        </row>
        <row r="275">
          <cell r="C275"/>
          <cell r="D275"/>
          <cell r="E275"/>
        </row>
        <row r="276">
          <cell r="C276"/>
          <cell r="D276"/>
          <cell r="E276"/>
        </row>
        <row r="277">
          <cell r="C277"/>
          <cell r="D277"/>
          <cell r="E277"/>
        </row>
        <row r="278">
          <cell r="C278"/>
          <cell r="D278"/>
          <cell r="E278"/>
        </row>
        <row r="279">
          <cell r="C279"/>
          <cell r="D279"/>
          <cell r="E279"/>
        </row>
        <row r="280">
          <cell r="C280"/>
          <cell r="D280"/>
          <cell r="E280"/>
        </row>
        <row r="281">
          <cell r="C281"/>
          <cell r="D281"/>
          <cell r="E281"/>
        </row>
        <row r="282">
          <cell r="C282"/>
          <cell r="D282"/>
          <cell r="E282"/>
        </row>
        <row r="283">
          <cell r="C283"/>
          <cell r="D283"/>
          <cell r="E283"/>
        </row>
        <row r="284">
          <cell r="C284"/>
          <cell r="D284"/>
          <cell r="E284"/>
        </row>
        <row r="285">
          <cell r="C285"/>
          <cell r="D285"/>
          <cell r="E285"/>
        </row>
        <row r="286">
          <cell r="C286"/>
          <cell r="D286"/>
          <cell r="E286"/>
        </row>
        <row r="287">
          <cell r="C287"/>
          <cell r="D287"/>
          <cell r="E287"/>
        </row>
        <row r="288">
          <cell r="C288"/>
          <cell r="D288"/>
          <cell r="E288"/>
        </row>
        <row r="289">
          <cell r="C289"/>
          <cell r="D289"/>
          <cell r="E289"/>
        </row>
        <row r="290">
          <cell r="C290"/>
          <cell r="D290"/>
          <cell r="E290"/>
        </row>
        <row r="291">
          <cell r="C291"/>
          <cell r="D291"/>
          <cell r="E291"/>
        </row>
        <row r="292">
          <cell r="C292"/>
          <cell r="D292"/>
          <cell r="E292"/>
        </row>
        <row r="293">
          <cell r="C293"/>
          <cell r="D293"/>
          <cell r="E293"/>
        </row>
        <row r="294">
          <cell r="C294"/>
          <cell r="D294"/>
          <cell r="E294"/>
        </row>
        <row r="295">
          <cell r="C295"/>
          <cell r="D295"/>
          <cell r="E295"/>
        </row>
        <row r="296">
          <cell r="C296"/>
          <cell r="D296"/>
          <cell r="E296"/>
        </row>
        <row r="297">
          <cell r="C297"/>
          <cell r="D297"/>
          <cell r="E297"/>
        </row>
        <row r="298">
          <cell r="C298"/>
          <cell r="D298"/>
          <cell r="E298"/>
        </row>
        <row r="299">
          <cell r="C299"/>
          <cell r="D299"/>
          <cell r="E299"/>
        </row>
        <row r="300">
          <cell r="C300"/>
          <cell r="D300"/>
          <cell r="E300"/>
        </row>
        <row r="301">
          <cell r="C301"/>
          <cell r="D301"/>
          <cell r="E301"/>
        </row>
        <row r="302">
          <cell r="C302"/>
          <cell r="D302"/>
          <cell r="E302"/>
        </row>
        <row r="303">
          <cell r="C303"/>
          <cell r="D303"/>
          <cell r="E303"/>
        </row>
        <row r="315">
          <cell r="C315"/>
          <cell r="D315"/>
          <cell r="E315"/>
        </row>
        <row r="316">
          <cell r="C316"/>
          <cell r="D316"/>
          <cell r="E316"/>
        </row>
        <row r="317">
          <cell r="C317"/>
          <cell r="D317"/>
          <cell r="E317"/>
        </row>
        <row r="318">
          <cell r="C318"/>
          <cell r="D318"/>
          <cell r="E318"/>
        </row>
        <row r="319">
          <cell r="C319"/>
          <cell r="D319"/>
          <cell r="E319"/>
        </row>
        <row r="320">
          <cell r="C320"/>
          <cell r="D320"/>
          <cell r="E320"/>
        </row>
        <row r="321">
          <cell r="C321"/>
          <cell r="D321"/>
          <cell r="E321"/>
        </row>
        <row r="322">
          <cell r="C322"/>
          <cell r="D322"/>
          <cell r="E322"/>
        </row>
        <row r="323">
          <cell r="C323"/>
          <cell r="D323"/>
          <cell r="E323"/>
        </row>
        <row r="324">
          <cell r="C324"/>
          <cell r="D324"/>
          <cell r="E324"/>
        </row>
        <row r="325">
          <cell r="C325"/>
          <cell r="D325"/>
          <cell r="E325"/>
        </row>
        <row r="326">
          <cell r="C326"/>
          <cell r="D326"/>
          <cell r="E326"/>
        </row>
        <row r="327">
          <cell r="C327"/>
          <cell r="D327"/>
          <cell r="E327"/>
        </row>
        <row r="328">
          <cell r="C328"/>
          <cell r="D328"/>
          <cell r="E328"/>
        </row>
        <row r="330">
          <cell r="C330"/>
          <cell r="D330" t="str">
            <v>XXXXXXXXX</v>
          </cell>
          <cell r="E330" t="str">
            <v>XXXXXXXXXX</v>
          </cell>
        </row>
        <row r="331">
          <cell r="C331">
            <v>0</v>
          </cell>
          <cell r="D331">
            <v>0</v>
          </cell>
          <cell r="E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</row>
        <row r="336">
          <cell r="C336">
            <v>1346</v>
          </cell>
          <cell r="D336">
            <v>1650</v>
          </cell>
          <cell r="E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</row>
        <row r="338">
          <cell r="C338">
            <v>16941</v>
          </cell>
          <cell r="D338">
            <v>10562</v>
          </cell>
          <cell r="E338">
            <v>30000</v>
          </cell>
        </row>
        <row r="339">
          <cell r="C339">
            <v>0</v>
          </cell>
          <cell r="D339">
            <v>0</v>
          </cell>
          <cell r="E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</row>
        <row r="342">
          <cell r="C342">
            <v>199510</v>
          </cell>
          <cell r="D342">
            <v>110155</v>
          </cell>
          <cell r="E342">
            <v>172057</v>
          </cell>
        </row>
        <row r="343">
          <cell r="C343">
            <v>0</v>
          </cell>
          <cell r="D343">
            <v>0</v>
          </cell>
          <cell r="E343">
            <v>0</v>
          </cell>
        </row>
        <row r="344">
          <cell r="C344">
            <v>0</v>
          </cell>
          <cell r="D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</row>
        <row r="346">
          <cell r="C346">
            <v>126524</v>
          </cell>
          <cell r="D346" t="str">
            <v>XXXXXXXXXX</v>
          </cell>
          <cell r="E346" t="str">
            <v>XXXXXXXXXX</v>
          </cell>
        </row>
        <row r="347">
          <cell r="C347">
            <v>0</v>
          </cell>
          <cell r="D347">
            <v>0</v>
          </cell>
        </row>
        <row r="348">
          <cell r="C348">
            <v>0</v>
          </cell>
          <cell r="D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</row>
        <row r="350">
          <cell r="C350">
            <v>35800</v>
          </cell>
          <cell r="D350">
            <v>44000</v>
          </cell>
          <cell r="E350">
            <v>18169</v>
          </cell>
        </row>
      </sheetData>
      <sheetData sheetId="22">
        <row r="9">
          <cell r="C9"/>
          <cell r="D9">
            <v>282</v>
          </cell>
          <cell r="E9">
            <v>0</v>
          </cell>
        </row>
        <row r="13">
          <cell r="C13">
            <v>37214</v>
          </cell>
          <cell r="D13">
            <v>37792</v>
          </cell>
          <cell r="E13">
            <v>29528</v>
          </cell>
        </row>
        <row r="14">
          <cell r="C14">
            <v>16</v>
          </cell>
          <cell r="D14">
            <v>0</v>
          </cell>
          <cell r="E14">
            <v>5666</v>
          </cell>
        </row>
        <row r="15">
          <cell r="C15">
            <v>266</v>
          </cell>
          <cell r="D15">
            <v>0</v>
          </cell>
          <cell r="E15">
            <v>11257</v>
          </cell>
        </row>
        <row r="16">
          <cell r="C16"/>
          <cell r="D16"/>
          <cell r="E16"/>
        </row>
        <row r="17">
          <cell r="C17"/>
          <cell r="D17"/>
          <cell r="E17"/>
        </row>
        <row r="20">
          <cell r="E20">
            <v>0</v>
          </cell>
        </row>
        <row r="38">
          <cell r="C38">
            <v>37214</v>
          </cell>
          <cell r="D38">
            <v>38074</v>
          </cell>
          <cell r="E38">
            <v>46451</v>
          </cell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62">
          <cell r="C62"/>
          <cell r="D62"/>
          <cell r="E62"/>
        </row>
        <row r="63">
          <cell r="C63"/>
          <cell r="D63"/>
          <cell r="E63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35">
          <cell r="C135"/>
          <cell r="D135"/>
          <cell r="E135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1">
          <cell r="C181"/>
          <cell r="D181"/>
          <cell r="E181"/>
        </row>
        <row r="182">
          <cell r="C182"/>
          <cell r="D182"/>
          <cell r="E182"/>
        </row>
        <row r="183">
          <cell r="C183"/>
          <cell r="D183"/>
          <cell r="E183"/>
        </row>
        <row r="184">
          <cell r="C184"/>
          <cell r="D184"/>
          <cell r="E184"/>
        </row>
        <row r="185">
          <cell r="C185"/>
          <cell r="D185"/>
          <cell r="E185"/>
        </row>
        <row r="186">
          <cell r="C186"/>
          <cell r="D186"/>
          <cell r="E186"/>
        </row>
        <row r="187">
          <cell r="C187"/>
          <cell r="D187"/>
          <cell r="E187"/>
        </row>
        <row r="188">
          <cell r="C188"/>
          <cell r="D188"/>
          <cell r="E188"/>
        </row>
        <row r="201">
          <cell r="C201"/>
          <cell r="D201"/>
          <cell r="E201"/>
        </row>
        <row r="202">
          <cell r="C202"/>
          <cell r="D202"/>
          <cell r="E202"/>
        </row>
        <row r="203">
          <cell r="C203"/>
          <cell r="D203"/>
          <cell r="E203"/>
        </row>
        <row r="204">
          <cell r="C204"/>
          <cell r="D204"/>
          <cell r="E204"/>
        </row>
        <row r="205">
          <cell r="C205"/>
          <cell r="D205"/>
          <cell r="E205"/>
        </row>
        <row r="206">
          <cell r="C206"/>
          <cell r="D206"/>
          <cell r="E206"/>
        </row>
        <row r="207">
          <cell r="C207"/>
          <cell r="D207"/>
          <cell r="E207"/>
        </row>
        <row r="208">
          <cell r="C208"/>
          <cell r="D208"/>
          <cell r="E208"/>
        </row>
        <row r="209">
          <cell r="C209"/>
          <cell r="D209"/>
          <cell r="E209"/>
        </row>
        <row r="210">
          <cell r="C210"/>
          <cell r="D210"/>
          <cell r="E210"/>
        </row>
        <row r="211">
          <cell r="C211"/>
          <cell r="D211"/>
          <cell r="E211"/>
        </row>
        <row r="212">
          <cell r="C212"/>
          <cell r="D212"/>
          <cell r="E212"/>
        </row>
        <row r="213">
          <cell r="C213"/>
          <cell r="D213"/>
          <cell r="E213"/>
        </row>
        <row r="216">
          <cell r="C216"/>
          <cell r="D216"/>
          <cell r="E216"/>
        </row>
        <row r="217">
          <cell r="C217"/>
          <cell r="D217"/>
          <cell r="E217"/>
        </row>
        <row r="218">
          <cell r="C218"/>
          <cell r="D218"/>
          <cell r="E218"/>
        </row>
        <row r="219">
          <cell r="C219"/>
          <cell r="D219"/>
          <cell r="E219"/>
        </row>
        <row r="220">
          <cell r="C220"/>
          <cell r="D220"/>
          <cell r="E220"/>
        </row>
        <row r="221">
          <cell r="C221"/>
          <cell r="D221"/>
          <cell r="E221"/>
        </row>
        <row r="222">
          <cell r="C222"/>
          <cell r="D222"/>
          <cell r="E222"/>
        </row>
        <row r="223">
          <cell r="C223"/>
          <cell r="D223"/>
          <cell r="E223"/>
        </row>
        <row r="224">
          <cell r="C224"/>
          <cell r="D224"/>
          <cell r="E224"/>
        </row>
        <row r="225">
          <cell r="C225"/>
          <cell r="D225"/>
          <cell r="E225"/>
        </row>
        <row r="226">
          <cell r="C226"/>
          <cell r="D226"/>
          <cell r="E226"/>
        </row>
        <row r="227">
          <cell r="C227"/>
          <cell r="D227"/>
          <cell r="E227"/>
        </row>
        <row r="231">
          <cell r="C231"/>
          <cell r="D231"/>
          <cell r="E231"/>
        </row>
        <row r="232">
          <cell r="C232"/>
          <cell r="D232"/>
          <cell r="E232"/>
        </row>
        <row r="233">
          <cell r="C233"/>
          <cell r="D233"/>
          <cell r="E233"/>
        </row>
        <row r="234">
          <cell r="C234"/>
          <cell r="D234"/>
          <cell r="E234"/>
        </row>
        <row r="235">
          <cell r="C235"/>
          <cell r="D235"/>
          <cell r="E235"/>
        </row>
        <row r="236">
          <cell r="C236"/>
          <cell r="D236"/>
          <cell r="E236"/>
        </row>
        <row r="237">
          <cell r="C237"/>
          <cell r="D237"/>
          <cell r="E237"/>
        </row>
        <row r="238">
          <cell r="C238"/>
          <cell r="D238"/>
          <cell r="E238"/>
        </row>
        <row r="239">
          <cell r="C239"/>
          <cell r="D239"/>
          <cell r="E239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43">
          <cell r="C243"/>
          <cell r="D243"/>
          <cell r="E243"/>
        </row>
        <row r="244">
          <cell r="C244"/>
          <cell r="D244"/>
          <cell r="E244"/>
        </row>
        <row r="245">
          <cell r="C245"/>
          <cell r="D245"/>
          <cell r="E245"/>
        </row>
        <row r="246">
          <cell r="C246"/>
          <cell r="D246"/>
          <cell r="E246"/>
        </row>
        <row r="247">
          <cell r="C247"/>
          <cell r="D247"/>
          <cell r="E247"/>
        </row>
      </sheetData>
      <sheetData sheetId="23">
        <row r="9">
          <cell r="C9">
            <v>57517</v>
          </cell>
          <cell r="D9">
            <v>70302</v>
          </cell>
          <cell r="E9">
            <v>85096</v>
          </cell>
        </row>
        <row r="10">
          <cell r="C10"/>
          <cell r="D10"/>
        </row>
        <row r="14">
          <cell r="C14"/>
        </row>
        <row r="15">
          <cell r="C15">
            <v>541402</v>
          </cell>
          <cell r="D15"/>
        </row>
        <row r="16">
          <cell r="D16">
            <v>559709</v>
          </cell>
          <cell r="E16">
            <v>11787</v>
          </cell>
        </row>
        <row r="17">
          <cell r="C17">
            <v>2591</v>
          </cell>
          <cell r="D17">
            <v>3675</v>
          </cell>
          <cell r="E17">
            <v>5834</v>
          </cell>
        </row>
        <row r="18">
          <cell r="C18"/>
          <cell r="D18"/>
          <cell r="E18"/>
        </row>
        <row r="19">
          <cell r="C19"/>
          <cell r="D19"/>
          <cell r="E19"/>
        </row>
        <row r="20">
          <cell r="C20"/>
          <cell r="D20"/>
          <cell r="E20"/>
        </row>
        <row r="22">
          <cell r="C22">
            <v>34561</v>
          </cell>
          <cell r="D22">
            <v>39851</v>
          </cell>
          <cell r="E22">
            <v>31143</v>
          </cell>
        </row>
        <row r="23">
          <cell r="C23">
            <v>396</v>
          </cell>
          <cell r="D23">
            <v>3992</v>
          </cell>
          <cell r="E23">
            <v>456</v>
          </cell>
        </row>
        <row r="24">
          <cell r="E24">
            <v>8806</v>
          </cell>
        </row>
        <row r="25">
          <cell r="C25">
            <v>1</v>
          </cell>
          <cell r="D25"/>
          <cell r="E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 t="str">
            <v>XXXXXXXXXX</v>
          </cell>
          <cell r="E28" t="str">
            <v>XXXXXXXXXX</v>
          </cell>
        </row>
        <row r="30">
          <cell r="C30">
            <v>0</v>
          </cell>
          <cell r="D30" t="str">
            <v>XXXXXXXXXX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4">
          <cell r="E34">
            <v>472888</v>
          </cell>
        </row>
        <row r="49">
          <cell r="C49">
            <v>262681</v>
          </cell>
          <cell r="D49">
            <v>189754</v>
          </cell>
          <cell r="E49">
            <v>206082</v>
          </cell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>
            <v>4150</v>
          </cell>
          <cell r="E55">
            <v>4500</v>
          </cell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>
            <v>16226</v>
          </cell>
          <cell r="D62">
            <v>2462</v>
          </cell>
          <cell r="E62">
            <v>12000</v>
          </cell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66">
          <cell r="C66">
            <v>1790</v>
          </cell>
          <cell r="D66">
            <v>6431</v>
          </cell>
          <cell r="E66">
            <v>7000</v>
          </cell>
        </row>
        <row r="67">
          <cell r="C67">
            <v>26179</v>
          </cell>
          <cell r="D67">
            <v>7634</v>
          </cell>
          <cell r="E67">
            <v>22000</v>
          </cell>
        </row>
        <row r="68">
          <cell r="C68">
            <v>475</v>
          </cell>
          <cell r="D68"/>
          <cell r="E68"/>
        </row>
        <row r="69">
          <cell r="C69"/>
          <cell r="D69"/>
          <cell r="E69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27">
          <cell r="C127"/>
          <cell r="D127"/>
          <cell r="E127"/>
        </row>
        <row r="128">
          <cell r="C128"/>
          <cell r="D128"/>
          <cell r="E128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>
            <v>16776</v>
          </cell>
          <cell r="D178">
            <v>18063</v>
          </cell>
          <cell r="E178">
            <v>20000</v>
          </cell>
        </row>
        <row r="179">
          <cell r="C179">
            <v>7135</v>
          </cell>
          <cell r="D179">
            <v>10307</v>
          </cell>
          <cell r="E179">
            <v>15000</v>
          </cell>
        </row>
        <row r="180">
          <cell r="C180">
            <v>2726</v>
          </cell>
          <cell r="D180">
            <v>3275</v>
          </cell>
          <cell r="E180">
            <v>4500</v>
          </cell>
        </row>
        <row r="181">
          <cell r="C181"/>
          <cell r="D181"/>
          <cell r="E181"/>
        </row>
        <row r="182">
          <cell r="C182"/>
          <cell r="D182"/>
          <cell r="E182"/>
        </row>
        <row r="183">
          <cell r="C183"/>
          <cell r="D183"/>
          <cell r="E183"/>
        </row>
        <row r="184">
          <cell r="C184"/>
          <cell r="D184"/>
          <cell r="E184"/>
        </row>
        <row r="185">
          <cell r="C185"/>
          <cell r="D185">
            <v>450</v>
          </cell>
          <cell r="E185">
            <v>450</v>
          </cell>
        </row>
        <row r="186">
          <cell r="C186"/>
          <cell r="D186"/>
          <cell r="E186"/>
        </row>
        <row r="187">
          <cell r="C187"/>
          <cell r="D187"/>
          <cell r="E187"/>
        </row>
        <row r="188">
          <cell r="C188">
            <v>28446</v>
          </cell>
          <cell r="D188">
            <v>39375</v>
          </cell>
          <cell r="E188">
            <v>45500</v>
          </cell>
        </row>
        <row r="189">
          <cell r="C189"/>
          <cell r="D189"/>
          <cell r="E189"/>
        </row>
        <row r="190">
          <cell r="C190">
            <v>15282</v>
          </cell>
          <cell r="D190">
            <v>14249</v>
          </cell>
          <cell r="E190">
            <v>17500</v>
          </cell>
        </row>
        <row r="191">
          <cell r="C191">
            <v>45715</v>
          </cell>
          <cell r="D191">
            <v>49817</v>
          </cell>
          <cell r="E191">
            <v>55000</v>
          </cell>
        </row>
        <row r="192">
          <cell r="C192"/>
          <cell r="D192"/>
          <cell r="E192"/>
        </row>
        <row r="193">
          <cell r="C193"/>
          <cell r="D193"/>
          <cell r="E193"/>
        </row>
        <row r="194">
          <cell r="C194"/>
          <cell r="D194"/>
          <cell r="E194"/>
        </row>
        <row r="195">
          <cell r="C195"/>
          <cell r="D195"/>
          <cell r="E195"/>
        </row>
        <row r="196">
          <cell r="C196"/>
          <cell r="D196"/>
          <cell r="E196"/>
        </row>
        <row r="209">
          <cell r="C209"/>
          <cell r="D209"/>
          <cell r="E209"/>
        </row>
        <row r="210">
          <cell r="C210"/>
          <cell r="D210"/>
          <cell r="E210"/>
        </row>
        <row r="211">
          <cell r="C211"/>
          <cell r="D211"/>
          <cell r="E211"/>
        </row>
        <row r="212">
          <cell r="C212"/>
          <cell r="D212"/>
          <cell r="E212"/>
        </row>
        <row r="213">
          <cell r="C213"/>
          <cell r="D213"/>
          <cell r="E213"/>
        </row>
        <row r="214">
          <cell r="C214"/>
          <cell r="D214"/>
          <cell r="E214"/>
        </row>
        <row r="215">
          <cell r="C215"/>
          <cell r="D215"/>
          <cell r="E215"/>
        </row>
        <row r="216">
          <cell r="C216"/>
          <cell r="D216"/>
          <cell r="E216"/>
        </row>
        <row r="217">
          <cell r="C217"/>
          <cell r="D217"/>
          <cell r="E217"/>
        </row>
        <row r="218">
          <cell r="C218"/>
          <cell r="D218"/>
          <cell r="E218"/>
        </row>
        <row r="219">
          <cell r="C219"/>
          <cell r="D219"/>
          <cell r="E219"/>
        </row>
        <row r="220">
          <cell r="C220"/>
          <cell r="D220"/>
          <cell r="E220"/>
        </row>
        <row r="221">
          <cell r="C221"/>
          <cell r="D221"/>
          <cell r="E221"/>
        </row>
        <row r="222">
          <cell r="C222"/>
          <cell r="D222"/>
          <cell r="E222"/>
        </row>
        <row r="223">
          <cell r="C223"/>
          <cell r="D223"/>
          <cell r="E223"/>
        </row>
        <row r="224">
          <cell r="C224"/>
          <cell r="D224"/>
          <cell r="E224"/>
        </row>
        <row r="225">
          <cell r="C225"/>
          <cell r="D225"/>
          <cell r="E225"/>
        </row>
        <row r="226">
          <cell r="C226"/>
          <cell r="D226"/>
          <cell r="E226"/>
        </row>
        <row r="230">
          <cell r="C230"/>
          <cell r="D230"/>
          <cell r="E230"/>
        </row>
        <row r="231">
          <cell r="C231"/>
          <cell r="D231"/>
          <cell r="E231"/>
        </row>
        <row r="232">
          <cell r="C232"/>
          <cell r="D232"/>
          <cell r="E232"/>
        </row>
        <row r="233">
          <cell r="C233"/>
          <cell r="D233"/>
          <cell r="E233"/>
        </row>
        <row r="234">
          <cell r="C234"/>
          <cell r="D234"/>
          <cell r="E234"/>
        </row>
        <row r="235">
          <cell r="C235"/>
          <cell r="D235"/>
          <cell r="E235"/>
        </row>
        <row r="236">
          <cell r="C236"/>
          <cell r="D236"/>
          <cell r="E236"/>
        </row>
        <row r="237">
          <cell r="C237"/>
          <cell r="D237"/>
          <cell r="E237"/>
        </row>
        <row r="238">
          <cell r="C238"/>
          <cell r="D238"/>
          <cell r="E238"/>
        </row>
        <row r="239">
          <cell r="C239"/>
          <cell r="D239"/>
          <cell r="E239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43">
          <cell r="C243"/>
          <cell r="D243"/>
          <cell r="E243"/>
        </row>
        <row r="244">
          <cell r="C244"/>
          <cell r="D244"/>
          <cell r="E244"/>
        </row>
        <row r="245">
          <cell r="C245"/>
          <cell r="D245"/>
          <cell r="E245"/>
        </row>
        <row r="246">
          <cell r="C246"/>
          <cell r="D246"/>
          <cell r="E246"/>
        </row>
        <row r="247">
          <cell r="C247"/>
          <cell r="D247"/>
          <cell r="E247"/>
        </row>
        <row r="248">
          <cell r="C248">
            <v>404</v>
          </cell>
          <cell r="D248">
            <v>558</v>
          </cell>
          <cell r="E248">
            <v>750</v>
          </cell>
        </row>
        <row r="249">
          <cell r="C249">
            <v>171</v>
          </cell>
          <cell r="D249"/>
          <cell r="E249"/>
        </row>
        <row r="250">
          <cell r="C250">
            <v>13246</v>
          </cell>
          <cell r="D250">
            <v>19019</v>
          </cell>
          <cell r="E250">
            <v>25000</v>
          </cell>
        </row>
        <row r="251">
          <cell r="C251"/>
          <cell r="D251"/>
          <cell r="E251"/>
        </row>
        <row r="252">
          <cell r="C252">
            <v>600</v>
          </cell>
          <cell r="D252">
            <v>825</v>
          </cell>
          <cell r="E252">
            <v>900</v>
          </cell>
        </row>
        <row r="253">
          <cell r="C253"/>
          <cell r="D253"/>
          <cell r="E253"/>
        </row>
        <row r="254">
          <cell r="C254"/>
          <cell r="D254"/>
          <cell r="E254"/>
        </row>
        <row r="255">
          <cell r="C255"/>
          <cell r="D255"/>
          <cell r="E255"/>
        </row>
        <row r="256">
          <cell r="C256"/>
          <cell r="D256"/>
          <cell r="E256"/>
        </row>
        <row r="257">
          <cell r="C257"/>
          <cell r="D257"/>
          <cell r="E257"/>
        </row>
        <row r="258">
          <cell r="C258"/>
          <cell r="D258"/>
          <cell r="E258"/>
        </row>
        <row r="259">
          <cell r="C259"/>
          <cell r="D259"/>
          <cell r="E259"/>
        </row>
        <row r="260">
          <cell r="C260"/>
          <cell r="D260"/>
          <cell r="E260"/>
        </row>
        <row r="261">
          <cell r="C261"/>
          <cell r="D261"/>
          <cell r="E261"/>
        </row>
        <row r="262">
          <cell r="C262">
            <v>14012</v>
          </cell>
          <cell r="D262">
            <v>9468</v>
          </cell>
          <cell r="E262">
            <v>25000</v>
          </cell>
        </row>
        <row r="263">
          <cell r="C263">
            <v>220</v>
          </cell>
          <cell r="D263">
            <v>242</v>
          </cell>
          <cell r="E263">
            <v>250</v>
          </cell>
        </row>
        <row r="264">
          <cell r="C264">
            <v>217</v>
          </cell>
          <cell r="D264"/>
          <cell r="E264"/>
        </row>
        <row r="265">
          <cell r="C265"/>
          <cell r="D265"/>
          <cell r="E265"/>
        </row>
        <row r="278">
          <cell r="C278"/>
          <cell r="D278"/>
          <cell r="E278"/>
        </row>
        <row r="279">
          <cell r="C279"/>
          <cell r="D279"/>
          <cell r="E279"/>
        </row>
        <row r="280">
          <cell r="C280"/>
          <cell r="D280"/>
          <cell r="E280"/>
        </row>
        <row r="281">
          <cell r="C281"/>
          <cell r="D281"/>
          <cell r="E281"/>
        </row>
        <row r="282">
          <cell r="C282"/>
          <cell r="D282"/>
          <cell r="E282"/>
        </row>
        <row r="283">
          <cell r="C283"/>
          <cell r="D283"/>
          <cell r="E283"/>
        </row>
        <row r="284">
          <cell r="C284"/>
          <cell r="D284"/>
          <cell r="E284"/>
        </row>
        <row r="285">
          <cell r="C285"/>
          <cell r="D285"/>
          <cell r="E285"/>
        </row>
        <row r="286">
          <cell r="C286"/>
          <cell r="D286"/>
          <cell r="E286"/>
        </row>
        <row r="287">
          <cell r="C287"/>
          <cell r="D287"/>
          <cell r="E287"/>
        </row>
        <row r="288">
          <cell r="C288"/>
          <cell r="D288"/>
          <cell r="E288"/>
        </row>
        <row r="291">
          <cell r="C291"/>
          <cell r="D291"/>
          <cell r="E291"/>
        </row>
        <row r="292">
          <cell r="C292"/>
          <cell r="D292"/>
          <cell r="E292"/>
        </row>
        <row r="293">
          <cell r="C293"/>
          <cell r="D293"/>
          <cell r="E293"/>
        </row>
        <row r="294">
          <cell r="C294"/>
          <cell r="D294"/>
          <cell r="E294"/>
        </row>
        <row r="295">
          <cell r="C295"/>
          <cell r="D295"/>
          <cell r="E295"/>
        </row>
        <row r="296">
          <cell r="C296"/>
          <cell r="D296"/>
          <cell r="E296"/>
        </row>
        <row r="297">
          <cell r="C297"/>
          <cell r="D297"/>
          <cell r="E297"/>
        </row>
        <row r="298">
          <cell r="C298"/>
          <cell r="D298"/>
          <cell r="E298"/>
        </row>
        <row r="299">
          <cell r="C299"/>
          <cell r="D299"/>
          <cell r="E299"/>
        </row>
        <row r="300">
          <cell r="C300"/>
          <cell r="D300"/>
          <cell r="E300"/>
        </row>
        <row r="301">
          <cell r="C301"/>
          <cell r="D301"/>
          <cell r="E301"/>
        </row>
        <row r="302">
          <cell r="C302"/>
          <cell r="D302"/>
          <cell r="E302"/>
        </row>
        <row r="303">
          <cell r="C303"/>
          <cell r="D303"/>
          <cell r="E303"/>
        </row>
        <row r="304">
          <cell r="C304"/>
          <cell r="D304"/>
          <cell r="E304"/>
        </row>
        <row r="306">
          <cell r="C306">
            <v>0</v>
          </cell>
          <cell r="D306">
            <v>0</v>
          </cell>
          <cell r="E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</row>
        <row r="313">
          <cell r="C313">
            <v>43252</v>
          </cell>
          <cell r="D313">
            <v>41500</v>
          </cell>
          <cell r="E313">
            <v>9227</v>
          </cell>
        </row>
        <row r="314">
          <cell r="C314">
            <v>0</v>
          </cell>
          <cell r="D314">
            <v>0</v>
          </cell>
          <cell r="E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</row>
        <row r="317">
          <cell r="C317">
            <v>29413</v>
          </cell>
          <cell r="D317">
            <v>121200</v>
          </cell>
          <cell r="E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</row>
        <row r="323">
          <cell r="C323">
            <v>41200</v>
          </cell>
          <cell r="D323">
            <v>53654</v>
          </cell>
          <cell r="E323">
            <v>145351</v>
          </cell>
        </row>
      </sheetData>
      <sheetData sheetId="24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</row>
        <row r="15">
          <cell r="C15"/>
          <cell r="D15"/>
        </row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8">
          <cell r="C18"/>
          <cell r="D18"/>
          <cell r="E18">
            <v>0</v>
          </cell>
        </row>
        <row r="19">
          <cell r="C19"/>
          <cell r="D19"/>
          <cell r="E19"/>
        </row>
        <row r="21">
          <cell r="C21" t="str">
            <v>xxxxxxxxxxx</v>
          </cell>
          <cell r="D21"/>
          <cell r="E21"/>
        </row>
        <row r="23">
          <cell r="C23"/>
          <cell r="D23"/>
          <cell r="E23"/>
        </row>
        <row r="25">
          <cell r="C25"/>
          <cell r="D25"/>
          <cell r="E25"/>
        </row>
        <row r="28">
          <cell r="C28"/>
          <cell r="D28"/>
          <cell r="E28">
            <v>0</v>
          </cell>
        </row>
        <row r="30">
          <cell r="C30"/>
          <cell r="D30"/>
          <cell r="E30">
            <v>0</v>
          </cell>
        </row>
        <row r="32">
          <cell r="C32"/>
          <cell r="D32"/>
          <cell r="E32">
            <v>0</v>
          </cell>
        </row>
        <row r="34">
          <cell r="C34"/>
          <cell r="D34"/>
          <cell r="E34">
            <v>0</v>
          </cell>
        </row>
        <row r="37">
          <cell r="C37"/>
          <cell r="D37"/>
          <cell r="E37"/>
        </row>
        <row r="40">
          <cell r="C40"/>
          <cell r="D40"/>
          <cell r="E40"/>
        </row>
        <row r="43">
          <cell r="C43">
            <v>0</v>
          </cell>
          <cell r="D43">
            <v>0</v>
          </cell>
          <cell r="E43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0</v>
          </cell>
          <cell r="D47">
            <v>0</v>
          </cell>
        </row>
        <row r="53">
          <cell r="E53">
            <v>0</v>
          </cell>
        </row>
        <row r="69">
          <cell r="C69"/>
          <cell r="D69"/>
          <cell r="E69"/>
        </row>
        <row r="70">
          <cell r="C70"/>
          <cell r="D70"/>
          <cell r="E70"/>
        </row>
        <row r="71">
          <cell r="C71"/>
          <cell r="D71"/>
          <cell r="E71"/>
        </row>
        <row r="72">
          <cell r="C72"/>
          <cell r="D72"/>
          <cell r="E72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31">
          <cell r="C131"/>
          <cell r="D131"/>
          <cell r="E131"/>
        </row>
        <row r="132">
          <cell r="C132"/>
          <cell r="D132"/>
          <cell r="E132"/>
        </row>
        <row r="133">
          <cell r="C133"/>
          <cell r="D133"/>
          <cell r="E133"/>
        </row>
        <row r="134">
          <cell r="C134"/>
          <cell r="D134"/>
          <cell r="E134"/>
        </row>
        <row r="135">
          <cell r="C135"/>
          <cell r="D135"/>
          <cell r="E135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</sheetData>
      <sheetData sheetId="25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 t="str">
            <v>xxxxxxxxxxxxx</v>
          </cell>
          <cell r="D17"/>
          <cell r="E17"/>
        </row>
        <row r="18">
          <cell r="C18"/>
          <cell r="D18"/>
        </row>
        <row r="20">
          <cell r="C20"/>
          <cell r="D20"/>
          <cell r="E20"/>
        </row>
        <row r="22">
          <cell r="C22"/>
          <cell r="D22"/>
          <cell r="E22"/>
        </row>
        <row r="23">
          <cell r="E23"/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</row>
        <row r="29">
          <cell r="E29">
            <v>0</v>
          </cell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61">
          <cell r="C61"/>
          <cell r="D61"/>
          <cell r="E61"/>
        </row>
        <row r="62">
          <cell r="C62"/>
          <cell r="D62"/>
          <cell r="E62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9">
          <cell r="C179">
            <v>0</v>
          </cell>
        </row>
      </sheetData>
      <sheetData sheetId="26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 t="str">
            <v>xxxxxxxxxxx</v>
          </cell>
          <cell r="D15"/>
          <cell r="E15"/>
        </row>
        <row r="17">
          <cell r="C17"/>
          <cell r="D17"/>
          <cell r="E17"/>
        </row>
        <row r="18">
          <cell r="C18"/>
          <cell r="D18"/>
          <cell r="E18"/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</row>
        <row r="25">
          <cell r="E25">
            <v>0</v>
          </cell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75">
          <cell r="C75"/>
          <cell r="D75"/>
          <cell r="E75"/>
        </row>
        <row r="76">
          <cell r="C76"/>
          <cell r="D76"/>
          <cell r="E76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</sheetData>
      <sheetData sheetId="27">
        <row r="9">
          <cell r="C9"/>
          <cell r="D9">
            <v>4503</v>
          </cell>
          <cell r="E9">
            <v>13512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 t="str">
            <v>xxxxxxxxxxxxx</v>
          </cell>
          <cell r="D17"/>
          <cell r="E17"/>
        </row>
        <row r="18">
          <cell r="C18"/>
          <cell r="D18"/>
        </row>
        <row r="20">
          <cell r="C20"/>
          <cell r="D20"/>
          <cell r="E20"/>
        </row>
        <row r="22">
          <cell r="C22"/>
          <cell r="D22"/>
          <cell r="E22"/>
        </row>
        <row r="24">
          <cell r="C24">
            <v>35800</v>
          </cell>
          <cell r="D24">
            <v>44000</v>
          </cell>
          <cell r="E24">
            <v>18169</v>
          </cell>
        </row>
        <row r="25">
          <cell r="C25">
            <v>41200</v>
          </cell>
          <cell r="D25">
            <v>53654</v>
          </cell>
          <cell r="E25">
            <v>145351</v>
          </cell>
        </row>
        <row r="26">
          <cell r="C26">
            <v>0</v>
          </cell>
          <cell r="D26">
            <v>0</v>
          </cell>
        </row>
        <row r="29">
          <cell r="E29">
            <v>0</v>
          </cell>
        </row>
        <row r="39">
          <cell r="C39">
            <v>65030</v>
          </cell>
          <cell r="D39">
            <v>80464</v>
          </cell>
          <cell r="E39">
            <v>168732</v>
          </cell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>
            <v>7204</v>
          </cell>
          <cell r="D43">
            <v>7930</v>
          </cell>
          <cell r="E43">
            <v>8000</v>
          </cell>
        </row>
        <row r="44">
          <cell r="C44">
            <v>263</v>
          </cell>
          <cell r="D44">
            <v>251</v>
          </cell>
          <cell r="E44">
            <v>300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62">
          <cell r="C62"/>
          <cell r="D62"/>
          <cell r="E62"/>
        </row>
        <row r="63">
          <cell r="C63"/>
          <cell r="D63"/>
          <cell r="E63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8">
          <cell r="C178">
            <v>0</v>
          </cell>
        </row>
      </sheetData>
      <sheetData sheetId="28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3">
          <cell r="C13" t="str">
            <v>xxxxxxxxxxxxx</v>
          </cell>
          <cell r="D13"/>
          <cell r="E13"/>
        </row>
        <row r="14">
          <cell r="C14"/>
          <cell r="D14"/>
          <cell r="E14"/>
        </row>
        <row r="16">
          <cell r="C16"/>
          <cell r="D16"/>
          <cell r="E16"/>
        </row>
        <row r="17">
          <cell r="C17"/>
          <cell r="D17"/>
          <cell r="E17"/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</row>
        <row r="24">
          <cell r="E24">
            <v>0</v>
          </cell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9">
          <cell r="C179">
            <v>0</v>
          </cell>
        </row>
      </sheetData>
      <sheetData sheetId="29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8">
          <cell r="C18"/>
          <cell r="D18"/>
          <cell r="E18"/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</row>
        <row r="25">
          <cell r="E25">
            <v>0</v>
          </cell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70">
          <cell r="C70"/>
          <cell r="D70"/>
          <cell r="E70"/>
        </row>
        <row r="71">
          <cell r="C71"/>
          <cell r="D71"/>
          <cell r="E71"/>
        </row>
        <row r="72">
          <cell r="C72"/>
          <cell r="D72"/>
          <cell r="E72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4">
          <cell r="C114"/>
          <cell r="D114"/>
          <cell r="E114"/>
        </row>
        <row r="115">
          <cell r="C115"/>
          <cell r="D115"/>
          <cell r="E115"/>
        </row>
        <row r="125">
          <cell r="C125"/>
          <cell r="D125"/>
          <cell r="E125"/>
        </row>
        <row r="126">
          <cell r="C126"/>
          <cell r="D126"/>
          <cell r="E126"/>
        </row>
        <row r="127">
          <cell r="C127"/>
          <cell r="D127"/>
          <cell r="E127"/>
        </row>
        <row r="128">
          <cell r="C128"/>
          <cell r="D128"/>
          <cell r="E128"/>
        </row>
        <row r="129">
          <cell r="C129"/>
          <cell r="D129"/>
          <cell r="E129"/>
        </row>
        <row r="130">
          <cell r="C130"/>
          <cell r="D130"/>
          <cell r="E130"/>
        </row>
        <row r="131">
          <cell r="C131"/>
          <cell r="D131"/>
          <cell r="E131"/>
        </row>
        <row r="132">
          <cell r="C132"/>
          <cell r="D132"/>
          <cell r="E132"/>
        </row>
        <row r="133">
          <cell r="C133"/>
          <cell r="D133"/>
          <cell r="E133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4">
          <cell r="C174">
            <v>0</v>
          </cell>
        </row>
      </sheetData>
      <sheetData sheetId="30">
        <row r="9">
          <cell r="C9">
            <v>340467</v>
          </cell>
          <cell r="D9">
            <v>412918</v>
          </cell>
          <cell r="E9">
            <v>332321</v>
          </cell>
        </row>
        <row r="10">
          <cell r="C10"/>
          <cell r="D10"/>
        </row>
        <row r="14">
          <cell r="C14"/>
        </row>
        <row r="15">
          <cell r="C15">
            <v>152086</v>
          </cell>
          <cell r="D15"/>
        </row>
        <row r="16">
          <cell r="D16">
            <v>111040</v>
          </cell>
          <cell r="E16">
            <v>2460</v>
          </cell>
        </row>
        <row r="17">
          <cell r="E17">
            <v>106473</v>
          </cell>
        </row>
        <row r="18">
          <cell r="C18">
            <v>417</v>
          </cell>
          <cell r="D18">
            <v>874</v>
          </cell>
          <cell r="E18">
            <v>1159</v>
          </cell>
        </row>
        <row r="19">
          <cell r="C19">
            <v>1720</v>
          </cell>
          <cell r="D19">
            <v>4974</v>
          </cell>
          <cell r="E19"/>
        </row>
        <row r="21">
          <cell r="C21">
            <v>45020</v>
          </cell>
          <cell r="D21"/>
          <cell r="E21"/>
        </row>
        <row r="24">
          <cell r="C24">
            <v>8152</v>
          </cell>
          <cell r="D24">
            <v>8158</v>
          </cell>
          <cell r="E24">
            <v>7946</v>
          </cell>
        </row>
        <row r="26">
          <cell r="C26">
            <v>866</v>
          </cell>
          <cell r="D26">
            <v>933</v>
          </cell>
          <cell r="E26">
            <v>116</v>
          </cell>
        </row>
        <row r="28">
          <cell r="C28"/>
          <cell r="D28"/>
          <cell r="E28">
            <v>2246</v>
          </cell>
        </row>
        <row r="30">
          <cell r="C30"/>
          <cell r="D30"/>
          <cell r="E30"/>
        </row>
        <row r="32">
          <cell r="C32"/>
          <cell r="D32"/>
          <cell r="E32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/>
          <cell r="D37"/>
          <cell r="E37"/>
        </row>
        <row r="39">
          <cell r="C39"/>
          <cell r="D39"/>
          <cell r="E39"/>
        </row>
        <row r="41">
          <cell r="C41">
            <v>0</v>
          </cell>
          <cell r="D41">
            <v>0</v>
          </cell>
          <cell r="E41">
            <v>0</v>
          </cell>
        </row>
        <row r="43">
          <cell r="C43">
            <v>135810</v>
          </cell>
          <cell r="D43">
            <v>206576</v>
          </cell>
          <cell r="E43">
            <v>452721</v>
          </cell>
        </row>
        <row r="46">
          <cell r="E46">
            <v>0</v>
          </cell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4">
          <cell r="C64"/>
          <cell r="D64"/>
          <cell r="E64"/>
        </row>
        <row r="65">
          <cell r="C65"/>
          <cell r="D65">
            <v>20031</v>
          </cell>
          <cell r="E65">
            <v>20570</v>
          </cell>
        </row>
        <row r="67">
          <cell r="C67"/>
          <cell r="D67"/>
          <cell r="E67"/>
        </row>
        <row r="68">
          <cell r="C68"/>
          <cell r="D68"/>
          <cell r="E68"/>
        </row>
        <row r="70">
          <cell r="C70"/>
          <cell r="D70"/>
          <cell r="E70"/>
        </row>
        <row r="71">
          <cell r="C71"/>
          <cell r="D71"/>
          <cell r="E71"/>
        </row>
        <row r="72">
          <cell r="C72"/>
          <cell r="D72"/>
          <cell r="E72"/>
        </row>
        <row r="74">
          <cell r="C74"/>
          <cell r="D74"/>
          <cell r="E74"/>
        </row>
        <row r="75">
          <cell r="C75"/>
          <cell r="D75"/>
          <cell r="E75"/>
        </row>
        <row r="77">
          <cell r="C77"/>
          <cell r="D77"/>
          <cell r="E77"/>
        </row>
        <row r="78">
          <cell r="C78"/>
          <cell r="D78"/>
          <cell r="E78"/>
        </row>
        <row r="81">
          <cell r="C81"/>
          <cell r="D81"/>
          <cell r="E81">
            <v>75000</v>
          </cell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>
            <v>466</v>
          </cell>
          <cell r="D100">
            <v>33421</v>
          </cell>
          <cell r="E100">
            <v>54445</v>
          </cell>
        </row>
        <row r="102">
          <cell r="C102"/>
          <cell r="D102"/>
          <cell r="E102"/>
        </row>
        <row r="103">
          <cell r="C103">
            <v>7183</v>
          </cell>
          <cell r="D103">
            <v>7183</v>
          </cell>
          <cell r="E103">
            <v>7183</v>
          </cell>
        </row>
        <row r="115">
          <cell r="C115"/>
          <cell r="D115"/>
          <cell r="E115">
            <v>49582</v>
          </cell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28">
          <cell r="C128"/>
          <cell r="D128"/>
          <cell r="E128"/>
        </row>
        <row r="129">
          <cell r="C129"/>
          <cell r="D129"/>
          <cell r="E129"/>
        </row>
        <row r="131">
          <cell r="C131"/>
          <cell r="D131"/>
          <cell r="E131"/>
        </row>
        <row r="132">
          <cell r="C132">
            <v>96361</v>
          </cell>
          <cell r="D132">
            <v>97052</v>
          </cell>
          <cell r="E132">
            <v>197052</v>
          </cell>
        </row>
        <row r="133">
          <cell r="C133"/>
          <cell r="D133"/>
          <cell r="E133"/>
        </row>
        <row r="134">
          <cell r="C134"/>
          <cell r="D134"/>
          <cell r="E134"/>
        </row>
        <row r="135">
          <cell r="C135">
            <v>31800</v>
          </cell>
          <cell r="D135">
            <v>21500</v>
          </cell>
          <cell r="E135">
            <v>21500</v>
          </cell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>
            <v>451</v>
          </cell>
          <cell r="E138">
            <v>451</v>
          </cell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>
            <v>26938</v>
          </cell>
          <cell r="E144">
            <v>26938</v>
          </cell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</sheetData>
      <sheetData sheetId="31">
        <row r="9">
          <cell r="C9">
            <v>10913</v>
          </cell>
          <cell r="D9">
            <v>10634</v>
          </cell>
          <cell r="E9">
            <v>6009</v>
          </cell>
        </row>
        <row r="10">
          <cell r="C10"/>
          <cell r="D10"/>
        </row>
        <row r="12">
          <cell r="C12" t="str">
            <v>xxxxxxxxxxxx</v>
          </cell>
          <cell r="D12"/>
          <cell r="E12"/>
        </row>
        <row r="13">
          <cell r="C13"/>
          <cell r="D13">
            <v>800</v>
          </cell>
          <cell r="E13">
            <v>1000</v>
          </cell>
        </row>
        <row r="15">
          <cell r="C15">
            <v>640</v>
          </cell>
          <cell r="D15">
            <v>2304</v>
          </cell>
          <cell r="E15">
            <v>2210</v>
          </cell>
        </row>
        <row r="16">
          <cell r="C16"/>
          <cell r="D16"/>
          <cell r="E16">
            <v>0</v>
          </cell>
        </row>
        <row r="18">
          <cell r="D18"/>
          <cell r="E18"/>
        </row>
        <row r="20">
          <cell r="C20">
            <v>1346</v>
          </cell>
          <cell r="D20">
            <v>1650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</row>
        <row r="25">
          <cell r="E25">
            <v>0</v>
          </cell>
        </row>
        <row r="34">
          <cell r="C34">
            <v>1950</v>
          </cell>
          <cell r="D34">
            <v>8280</v>
          </cell>
          <cell r="E34">
            <v>9219</v>
          </cell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>
            <v>149</v>
          </cell>
          <cell r="D38">
            <v>633</v>
          </cell>
          <cell r="E38"/>
        </row>
        <row r="39">
          <cell r="C39">
            <v>2</v>
          </cell>
          <cell r="D39">
            <v>26</v>
          </cell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>
            <v>36</v>
          </cell>
          <cell r="D48">
            <v>36</v>
          </cell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34">
          <cell r="C134"/>
          <cell r="D134"/>
          <cell r="E134"/>
        </row>
        <row r="135">
          <cell r="C135"/>
          <cell r="D135"/>
          <cell r="E135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>
            <v>128</v>
          </cell>
          <cell r="D148">
            <v>305</v>
          </cell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>
            <v>99</v>
          </cell>
          <cell r="E166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2">
          <cell r="C182">
            <v>0</v>
          </cell>
        </row>
      </sheetData>
      <sheetData sheetId="32">
        <row r="9">
          <cell r="C9"/>
          <cell r="D9">
            <v>0</v>
          </cell>
          <cell r="E9">
            <v>0</v>
          </cell>
        </row>
        <row r="14">
          <cell r="C14"/>
        </row>
        <row r="15">
          <cell r="C15"/>
          <cell r="D15"/>
        </row>
        <row r="16">
          <cell r="D16">
            <v>0</v>
          </cell>
        </row>
        <row r="18">
          <cell r="C18"/>
          <cell r="D18"/>
        </row>
        <row r="20">
          <cell r="C20"/>
          <cell r="D20"/>
        </row>
        <row r="21">
          <cell r="C21"/>
          <cell r="D21"/>
        </row>
        <row r="22">
          <cell r="C22"/>
          <cell r="D22"/>
        </row>
        <row r="23">
          <cell r="C23"/>
          <cell r="D23"/>
        </row>
        <row r="30">
          <cell r="C30"/>
          <cell r="D30"/>
        </row>
      </sheetData>
      <sheetData sheetId="33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3">
          <cell r="C13"/>
          <cell r="D13"/>
          <cell r="E13"/>
        </row>
        <row r="14">
          <cell r="C14" t="str">
            <v>xxxxxxxxxxxx</v>
          </cell>
          <cell r="D14"/>
          <cell r="E14"/>
        </row>
        <row r="15">
          <cell r="C15"/>
          <cell r="D15"/>
          <cell r="E15"/>
        </row>
        <row r="17">
          <cell r="D17"/>
          <cell r="E17"/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</row>
        <row r="24">
          <cell r="E24">
            <v>0</v>
          </cell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27">
          <cell r="C127"/>
          <cell r="D127"/>
          <cell r="E127"/>
        </row>
        <row r="128">
          <cell r="C128"/>
          <cell r="D128"/>
          <cell r="E128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</sheetData>
      <sheetData sheetId="34">
        <row r="9">
          <cell r="C9">
            <v>1530</v>
          </cell>
          <cell r="D9">
            <v>30607</v>
          </cell>
          <cell r="E9">
            <v>41379</v>
          </cell>
        </row>
        <row r="10">
          <cell r="C10"/>
          <cell r="D10"/>
        </row>
        <row r="13">
          <cell r="C13"/>
          <cell r="D13"/>
          <cell r="E13"/>
        </row>
        <row r="15">
          <cell r="C15">
            <v>42412</v>
          </cell>
          <cell r="D15">
            <v>39357</v>
          </cell>
          <cell r="E15">
            <v>30866</v>
          </cell>
        </row>
        <row r="16">
          <cell r="C16">
            <v>0</v>
          </cell>
          <cell r="D16"/>
          <cell r="E16">
            <v>2507</v>
          </cell>
        </row>
        <row r="17">
          <cell r="C17"/>
          <cell r="D17"/>
          <cell r="E17">
            <v>0</v>
          </cell>
        </row>
        <row r="18">
          <cell r="C18"/>
          <cell r="D18"/>
          <cell r="E18">
            <v>0</v>
          </cell>
        </row>
        <row r="20">
          <cell r="C20">
            <v>15623</v>
          </cell>
          <cell r="D20">
            <v>15613</v>
          </cell>
          <cell r="E20">
            <v>6048</v>
          </cell>
        </row>
        <row r="21">
          <cell r="C21"/>
          <cell r="D21"/>
          <cell r="E21"/>
        </row>
        <row r="23">
          <cell r="C23">
            <v>1245</v>
          </cell>
          <cell r="D23">
            <v>1272</v>
          </cell>
          <cell r="E23">
            <v>1036</v>
          </cell>
        </row>
        <row r="25">
          <cell r="C25">
            <v>54461</v>
          </cell>
          <cell r="D25">
            <v>56503</v>
          </cell>
          <cell r="E25">
            <v>57275</v>
          </cell>
        </row>
        <row r="26">
          <cell r="C26"/>
          <cell r="D26"/>
          <cell r="E26"/>
        </row>
        <row r="28">
          <cell r="C28">
            <v>16941</v>
          </cell>
          <cell r="D28">
            <v>10562</v>
          </cell>
          <cell r="E28">
            <v>30000</v>
          </cell>
        </row>
        <row r="29">
          <cell r="C29">
            <v>43252</v>
          </cell>
          <cell r="D29">
            <v>41500</v>
          </cell>
          <cell r="E29">
            <v>9227</v>
          </cell>
        </row>
        <row r="30">
          <cell r="C30">
            <v>0</v>
          </cell>
          <cell r="D30">
            <v>0</v>
          </cell>
        </row>
        <row r="33">
          <cell r="E33">
            <v>0</v>
          </cell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66">
          <cell r="C66"/>
          <cell r="D66"/>
          <cell r="E66"/>
        </row>
        <row r="67">
          <cell r="C67"/>
          <cell r="D67"/>
          <cell r="E67"/>
        </row>
        <row r="68">
          <cell r="C68"/>
          <cell r="D68"/>
          <cell r="E68"/>
        </row>
        <row r="69">
          <cell r="C69"/>
          <cell r="D69"/>
          <cell r="E69"/>
        </row>
        <row r="70">
          <cell r="C70">
            <v>7091</v>
          </cell>
          <cell r="D70">
            <v>3476</v>
          </cell>
          <cell r="E70">
            <v>3500</v>
          </cell>
        </row>
        <row r="71">
          <cell r="C71"/>
          <cell r="D71"/>
          <cell r="E71"/>
        </row>
        <row r="72">
          <cell r="C72"/>
          <cell r="D72"/>
          <cell r="E72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5">
          <cell r="C85"/>
          <cell r="D85"/>
          <cell r="E85"/>
        </row>
        <row r="86">
          <cell r="C86">
            <v>52691</v>
          </cell>
          <cell r="D86">
            <v>61586</v>
          </cell>
          <cell r="E86">
            <v>63000</v>
          </cell>
        </row>
        <row r="87">
          <cell r="C87"/>
          <cell r="D87"/>
          <cell r="E87"/>
        </row>
        <row r="88">
          <cell r="C88">
            <v>16792</v>
          </cell>
          <cell r="D88">
            <v>18673</v>
          </cell>
          <cell r="E88">
            <v>19000</v>
          </cell>
        </row>
        <row r="89">
          <cell r="C89">
            <v>5103</v>
          </cell>
          <cell r="D89">
            <v>5886</v>
          </cell>
          <cell r="E89">
            <v>6000</v>
          </cell>
        </row>
        <row r="90">
          <cell r="C90">
            <v>138</v>
          </cell>
          <cell r="D90">
            <v>238</v>
          </cell>
          <cell r="E90">
            <v>1000</v>
          </cell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>
            <v>590</v>
          </cell>
          <cell r="D94">
            <v>219</v>
          </cell>
          <cell r="E94">
            <v>300</v>
          </cell>
        </row>
        <row r="95">
          <cell r="C95"/>
          <cell r="D95"/>
          <cell r="E95"/>
        </row>
        <row r="96">
          <cell r="C96">
            <v>59358</v>
          </cell>
          <cell r="D96">
            <v>60062</v>
          </cell>
          <cell r="E96">
            <v>81538</v>
          </cell>
        </row>
        <row r="97">
          <cell r="C97">
            <v>3094</v>
          </cell>
          <cell r="D97">
            <v>3895</v>
          </cell>
          <cell r="E97">
            <v>4000</v>
          </cell>
        </row>
        <row r="98">
          <cell r="C98"/>
          <cell r="D98"/>
          <cell r="E98"/>
        </row>
        <row r="99">
          <cell r="C99"/>
          <cell r="D99"/>
          <cell r="E99"/>
        </row>
      </sheetData>
      <sheetData sheetId="35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3">
          <cell r="C13" t="str">
            <v>xxxxxxxxxxxx</v>
          </cell>
          <cell r="D13"/>
          <cell r="E13"/>
        </row>
        <row r="14">
          <cell r="C14"/>
          <cell r="D14"/>
          <cell r="E14"/>
        </row>
        <row r="16">
          <cell r="E16">
            <v>0</v>
          </cell>
        </row>
        <row r="18">
          <cell r="C18"/>
          <cell r="D18"/>
          <cell r="E18"/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</row>
        <row r="28">
          <cell r="C28"/>
          <cell r="D28"/>
          <cell r="E28"/>
        </row>
        <row r="29">
          <cell r="C29"/>
          <cell r="D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1">
          <cell r="C81">
            <v>0</v>
          </cell>
        </row>
        <row r="83">
          <cell r="E83">
            <v>0</v>
          </cell>
        </row>
      </sheetData>
      <sheetData sheetId="36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3">
          <cell r="C13"/>
          <cell r="D13"/>
          <cell r="E13"/>
        </row>
        <row r="14">
          <cell r="C14" t="str">
            <v>xxxxxxxxxxxxxx</v>
          </cell>
          <cell r="D14"/>
          <cell r="E14"/>
        </row>
        <row r="15">
          <cell r="C15"/>
          <cell r="D15"/>
          <cell r="E15"/>
        </row>
        <row r="17">
          <cell r="C17"/>
          <cell r="D17"/>
          <cell r="E17"/>
        </row>
        <row r="19">
          <cell r="C19"/>
          <cell r="D19"/>
          <cell r="E19"/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</row>
        <row r="26">
          <cell r="E26">
            <v>0</v>
          </cell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66">
          <cell r="C66"/>
          <cell r="D66"/>
          <cell r="E66"/>
        </row>
        <row r="67">
          <cell r="C67"/>
          <cell r="D67"/>
          <cell r="E67"/>
        </row>
        <row r="68">
          <cell r="C68"/>
          <cell r="D68"/>
          <cell r="E68"/>
        </row>
        <row r="69">
          <cell r="C69"/>
          <cell r="D69"/>
          <cell r="E69"/>
        </row>
        <row r="70">
          <cell r="C70"/>
          <cell r="D70"/>
          <cell r="E70"/>
        </row>
        <row r="71">
          <cell r="C71"/>
          <cell r="D71"/>
          <cell r="E71"/>
        </row>
        <row r="72">
          <cell r="C72"/>
          <cell r="D72"/>
          <cell r="E72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/>
          <cell r="D75"/>
          <cell r="E75"/>
        </row>
        <row r="76">
          <cell r="C76"/>
          <cell r="D76"/>
          <cell r="E76"/>
        </row>
        <row r="77">
          <cell r="C77"/>
          <cell r="D77"/>
          <cell r="E77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7">
          <cell r="C107">
            <v>0</v>
          </cell>
        </row>
      </sheetData>
      <sheetData sheetId="37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 t="str">
            <v>xxxxxxxxxxxxxxx</v>
          </cell>
          <cell r="D17"/>
          <cell r="E17"/>
        </row>
        <row r="18">
          <cell r="C18"/>
          <cell r="D18"/>
          <cell r="E18"/>
        </row>
        <row r="20">
          <cell r="C20"/>
          <cell r="D20"/>
          <cell r="E20"/>
        </row>
        <row r="21">
          <cell r="C21"/>
          <cell r="D21"/>
          <cell r="E21"/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</row>
        <row r="28">
          <cell r="E28">
            <v>0</v>
          </cell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66">
          <cell r="C66"/>
          <cell r="D66"/>
          <cell r="E66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32">
          <cell r="C132"/>
          <cell r="D132"/>
          <cell r="E132"/>
        </row>
        <row r="133">
          <cell r="C133"/>
          <cell r="D133"/>
          <cell r="E133"/>
        </row>
        <row r="134">
          <cell r="C134"/>
          <cell r="D134"/>
          <cell r="E134"/>
        </row>
        <row r="135">
          <cell r="C135"/>
          <cell r="D135"/>
          <cell r="E135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1">
          <cell r="C181"/>
          <cell r="D181"/>
          <cell r="E181"/>
        </row>
        <row r="183">
          <cell r="C183">
            <v>0</v>
          </cell>
        </row>
      </sheetData>
      <sheetData sheetId="38">
        <row r="9">
          <cell r="C9">
            <v>63833</v>
          </cell>
          <cell r="D9">
            <v>56245</v>
          </cell>
          <cell r="E9">
            <v>80218</v>
          </cell>
        </row>
        <row r="10">
          <cell r="C10"/>
          <cell r="D10"/>
        </row>
        <row r="13">
          <cell r="C13" t="str">
            <v>xxxxxxxxxxxxxx</v>
          </cell>
          <cell r="D13"/>
          <cell r="E13"/>
        </row>
        <row r="14">
          <cell r="C14"/>
          <cell r="D14"/>
          <cell r="E14"/>
        </row>
        <row r="15">
          <cell r="C15"/>
          <cell r="D15"/>
        </row>
        <row r="17">
          <cell r="C17"/>
          <cell r="D17">
            <v>30447</v>
          </cell>
          <cell r="E17"/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D21"/>
          <cell r="E21"/>
        </row>
        <row r="22">
          <cell r="C22"/>
          <cell r="D22"/>
          <cell r="E22"/>
        </row>
        <row r="24">
          <cell r="C24">
            <v>199510</v>
          </cell>
          <cell r="D24">
            <v>110155</v>
          </cell>
          <cell r="E24">
            <v>172057</v>
          </cell>
        </row>
        <row r="25">
          <cell r="C25">
            <v>29413</v>
          </cell>
          <cell r="D25">
            <v>121200</v>
          </cell>
          <cell r="E25">
            <v>0</v>
          </cell>
        </row>
        <row r="26">
          <cell r="C26">
            <v>0</v>
          </cell>
          <cell r="D26">
            <v>0</v>
          </cell>
        </row>
        <row r="29">
          <cell r="E29">
            <v>0</v>
          </cell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>
            <v>236511</v>
          </cell>
          <cell r="D55">
            <v>237829</v>
          </cell>
          <cell r="E55">
            <v>252275</v>
          </cell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77">
          <cell r="C77"/>
          <cell r="D77"/>
          <cell r="E77"/>
        </row>
        <row r="78">
          <cell r="C78"/>
          <cell r="D78"/>
          <cell r="E78"/>
        </row>
        <row r="79">
          <cell r="C79"/>
          <cell r="D79"/>
          <cell r="E79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27">
          <cell r="C127"/>
          <cell r="D127"/>
          <cell r="E127"/>
        </row>
        <row r="128">
          <cell r="C128"/>
          <cell r="D128"/>
          <cell r="E128"/>
        </row>
        <row r="129">
          <cell r="C129"/>
          <cell r="D129"/>
          <cell r="E129"/>
        </row>
        <row r="130">
          <cell r="C130"/>
          <cell r="D130"/>
          <cell r="E130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4">
          <cell r="C184"/>
          <cell r="D184"/>
          <cell r="E184"/>
        </row>
        <row r="185">
          <cell r="C185"/>
          <cell r="D185"/>
          <cell r="E185"/>
        </row>
        <row r="186">
          <cell r="C186"/>
          <cell r="D186"/>
          <cell r="E186"/>
        </row>
        <row r="187">
          <cell r="C187"/>
          <cell r="D187"/>
          <cell r="E187"/>
        </row>
        <row r="188">
          <cell r="C188"/>
          <cell r="D188"/>
          <cell r="E188"/>
        </row>
        <row r="189">
          <cell r="C189"/>
          <cell r="D189"/>
          <cell r="E189"/>
        </row>
        <row r="190">
          <cell r="C190"/>
          <cell r="D190"/>
          <cell r="E190"/>
        </row>
        <row r="191">
          <cell r="C191"/>
          <cell r="D191"/>
          <cell r="E191"/>
        </row>
        <row r="192">
          <cell r="C192"/>
          <cell r="D192"/>
          <cell r="E192"/>
        </row>
        <row r="193">
          <cell r="C193"/>
          <cell r="D193"/>
          <cell r="E193"/>
        </row>
        <row r="194">
          <cell r="C194"/>
          <cell r="D194"/>
          <cell r="E194"/>
        </row>
        <row r="195">
          <cell r="C195"/>
          <cell r="D195"/>
          <cell r="E195"/>
        </row>
        <row r="205">
          <cell r="C205"/>
          <cell r="D205"/>
          <cell r="E205"/>
        </row>
        <row r="206">
          <cell r="C206"/>
          <cell r="D206"/>
          <cell r="E206"/>
        </row>
        <row r="207">
          <cell r="C207"/>
          <cell r="D207"/>
          <cell r="E207"/>
        </row>
        <row r="208">
          <cell r="C208"/>
          <cell r="D208"/>
          <cell r="E208"/>
        </row>
        <row r="209">
          <cell r="C209"/>
          <cell r="D209"/>
          <cell r="E209"/>
        </row>
        <row r="210">
          <cell r="C210"/>
          <cell r="D210"/>
          <cell r="E210"/>
        </row>
        <row r="211">
          <cell r="C211"/>
          <cell r="D211"/>
          <cell r="E211"/>
        </row>
        <row r="212">
          <cell r="C212"/>
          <cell r="D212"/>
          <cell r="E212"/>
        </row>
        <row r="213">
          <cell r="C213"/>
          <cell r="D213"/>
          <cell r="E213"/>
        </row>
        <row r="214">
          <cell r="C214"/>
          <cell r="D214"/>
          <cell r="E214"/>
        </row>
        <row r="215">
          <cell r="C215"/>
          <cell r="D215"/>
          <cell r="E215"/>
        </row>
        <row r="216">
          <cell r="C216"/>
          <cell r="D216"/>
          <cell r="E216"/>
        </row>
        <row r="217">
          <cell r="C217"/>
          <cell r="D217"/>
          <cell r="E217"/>
        </row>
        <row r="218">
          <cell r="C218"/>
          <cell r="D218"/>
          <cell r="E218"/>
        </row>
        <row r="219">
          <cell r="C219"/>
          <cell r="D219"/>
          <cell r="E219"/>
        </row>
        <row r="220">
          <cell r="C220"/>
          <cell r="D220"/>
          <cell r="E220"/>
        </row>
        <row r="221">
          <cell r="C221"/>
          <cell r="D221"/>
          <cell r="E221"/>
        </row>
        <row r="222">
          <cell r="C222"/>
          <cell r="D222"/>
          <cell r="E222"/>
        </row>
        <row r="223">
          <cell r="C223"/>
          <cell r="D223"/>
          <cell r="E223"/>
        </row>
        <row r="224">
          <cell r="C224"/>
          <cell r="D224"/>
          <cell r="E224"/>
        </row>
        <row r="225">
          <cell r="C225"/>
          <cell r="D225"/>
          <cell r="E225"/>
        </row>
        <row r="226">
          <cell r="C226"/>
          <cell r="D226"/>
          <cell r="E226"/>
        </row>
        <row r="227">
          <cell r="C227"/>
          <cell r="D227"/>
          <cell r="E227"/>
        </row>
        <row r="228">
          <cell r="C228"/>
          <cell r="D228"/>
          <cell r="E228"/>
        </row>
        <row r="229">
          <cell r="C229"/>
          <cell r="D229"/>
          <cell r="E229"/>
        </row>
        <row r="230">
          <cell r="C230"/>
          <cell r="D230"/>
          <cell r="E230"/>
        </row>
        <row r="231">
          <cell r="C231"/>
          <cell r="D231"/>
          <cell r="E231"/>
        </row>
        <row r="232">
          <cell r="C232"/>
          <cell r="D232"/>
          <cell r="E232"/>
        </row>
        <row r="233">
          <cell r="C233"/>
          <cell r="D233"/>
          <cell r="E233"/>
        </row>
        <row r="234">
          <cell r="C234"/>
          <cell r="D234"/>
          <cell r="E234"/>
        </row>
        <row r="235">
          <cell r="C235"/>
          <cell r="D235"/>
          <cell r="E235"/>
        </row>
        <row r="236">
          <cell r="C236"/>
          <cell r="D236"/>
          <cell r="E236"/>
        </row>
        <row r="237">
          <cell r="C237"/>
          <cell r="D237"/>
          <cell r="E237"/>
        </row>
        <row r="238">
          <cell r="C238"/>
          <cell r="D238"/>
          <cell r="E238"/>
        </row>
        <row r="239">
          <cell r="C239"/>
          <cell r="D239"/>
          <cell r="E239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43">
          <cell r="C243"/>
          <cell r="D243"/>
          <cell r="E243"/>
        </row>
        <row r="244">
          <cell r="C244"/>
          <cell r="D244"/>
          <cell r="E244"/>
        </row>
        <row r="245">
          <cell r="C245"/>
          <cell r="D245"/>
          <cell r="E245"/>
        </row>
        <row r="248">
          <cell r="C248"/>
          <cell r="D248"/>
          <cell r="E248"/>
        </row>
        <row r="249">
          <cell r="C249"/>
          <cell r="D249"/>
          <cell r="E249"/>
        </row>
        <row r="250">
          <cell r="C250"/>
          <cell r="D250"/>
          <cell r="E250"/>
        </row>
        <row r="251">
          <cell r="C251"/>
          <cell r="D251"/>
          <cell r="E251"/>
        </row>
        <row r="252">
          <cell r="C252"/>
          <cell r="D252"/>
          <cell r="E252"/>
        </row>
        <row r="253">
          <cell r="C253"/>
          <cell r="D253"/>
          <cell r="E253"/>
        </row>
        <row r="254">
          <cell r="C254"/>
          <cell r="D254"/>
          <cell r="E254"/>
        </row>
        <row r="255">
          <cell r="C255"/>
          <cell r="D255"/>
          <cell r="E255"/>
        </row>
        <row r="256">
          <cell r="C256"/>
          <cell r="D256"/>
          <cell r="E256"/>
        </row>
        <row r="257">
          <cell r="C257"/>
          <cell r="D257"/>
          <cell r="E257"/>
        </row>
        <row r="258">
          <cell r="C258"/>
          <cell r="D258"/>
          <cell r="E258"/>
        </row>
        <row r="259">
          <cell r="C259"/>
          <cell r="D259"/>
          <cell r="E259"/>
        </row>
      </sheetData>
      <sheetData sheetId="39">
        <row r="9">
          <cell r="C9"/>
          <cell r="D9">
            <v>0</v>
          </cell>
          <cell r="E9">
            <v>0</v>
          </cell>
        </row>
        <row r="14">
          <cell r="C14"/>
        </row>
        <row r="15">
          <cell r="C15"/>
          <cell r="D15"/>
        </row>
        <row r="16">
          <cell r="D16">
            <v>0</v>
          </cell>
          <cell r="E16">
            <v>0</v>
          </cell>
        </row>
        <row r="18">
          <cell r="C18"/>
          <cell r="D18"/>
          <cell r="E18">
            <v>0</v>
          </cell>
        </row>
        <row r="20">
          <cell r="C20"/>
          <cell r="D20"/>
          <cell r="E20">
            <v>0</v>
          </cell>
        </row>
        <row r="21">
          <cell r="C21"/>
          <cell r="D21"/>
          <cell r="E21">
            <v>0</v>
          </cell>
        </row>
        <row r="22">
          <cell r="C22"/>
          <cell r="D22"/>
          <cell r="E22">
            <v>0</v>
          </cell>
        </row>
        <row r="23">
          <cell r="C23"/>
          <cell r="D23"/>
          <cell r="E23">
            <v>0</v>
          </cell>
        </row>
        <row r="28">
          <cell r="C28"/>
          <cell r="D28"/>
          <cell r="E28">
            <v>0</v>
          </cell>
        </row>
        <row r="31">
          <cell r="E31">
            <v>0</v>
          </cell>
        </row>
      </sheetData>
      <sheetData sheetId="40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 t="str">
            <v>xxxxxxxxxxxx</v>
          </cell>
          <cell r="D17"/>
          <cell r="E17"/>
        </row>
        <row r="18">
          <cell r="C18"/>
          <cell r="D18"/>
        </row>
        <row r="20">
          <cell r="C20"/>
          <cell r="D20"/>
          <cell r="E20"/>
        </row>
        <row r="21">
          <cell r="C21"/>
          <cell r="D21"/>
          <cell r="E21"/>
        </row>
        <row r="22">
          <cell r="C22"/>
          <cell r="D22"/>
          <cell r="E22"/>
        </row>
        <row r="24">
          <cell r="C24">
            <v>0</v>
          </cell>
          <cell r="D24">
            <v>0</v>
          </cell>
          <cell r="E24">
            <v>0</v>
          </cell>
        </row>
        <row r="27">
          <cell r="C27"/>
          <cell r="D27"/>
          <cell r="E27"/>
        </row>
        <row r="28">
          <cell r="D28"/>
          <cell r="E28"/>
        </row>
        <row r="29">
          <cell r="C29"/>
          <cell r="D29"/>
          <cell r="E29"/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</row>
        <row r="36">
          <cell r="E36">
            <v>0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77">
          <cell r="C77"/>
          <cell r="D77"/>
          <cell r="E77"/>
        </row>
        <row r="78">
          <cell r="C78"/>
          <cell r="D78"/>
          <cell r="E78"/>
        </row>
        <row r="80">
          <cell r="C80"/>
          <cell r="D80"/>
          <cell r="E80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1">
          <cell r="C111"/>
          <cell r="D111"/>
          <cell r="E111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27">
          <cell r="C127"/>
          <cell r="D127"/>
          <cell r="E127"/>
        </row>
        <row r="128">
          <cell r="C128"/>
          <cell r="D128"/>
          <cell r="E128"/>
        </row>
        <row r="129">
          <cell r="C129"/>
          <cell r="D129"/>
          <cell r="E129"/>
        </row>
        <row r="130">
          <cell r="C130"/>
          <cell r="D130"/>
          <cell r="E130"/>
        </row>
        <row r="131">
          <cell r="C131"/>
          <cell r="D131"/>
          <cell r="E131"/>
        </row>
        <row r="132">
          <cell r="C132"/>
          <cell r="D132"/>
          <cell r="E13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1">
          <cell r="C181"/>
          <cell r="D181"/>
          <cell r="E181"/>
        </row>
        <row r="182">
          <cell r="C182"/>
          <cell r="D182"/>
          <cell r="E182"/>
        </row>
        <row r="183">
          <cell r="C183"/>
          <cell r="D183"/>
          <cell r="E183"/>
        </row>
        <row r="184">
          <cell r="C184"/>
          <cell r="D184"/>
          <cell r="E184"/>
        </row>
        <row r="186">
          <cell r="C186">
            <v>0</v>
          </cell>
        </row>
      </sheetData>
      <sheetData sheetId="41">
        <row r="9">
          <cell r="C9">
            <v>17246</v>
          </cell>
          <cell r="D9">
            <v>23825</v>
          </cell>
          <cell r="E9">
            <v>10246</v>
          </cell>
        </row>
        <row r="10">
          <cell r="C10"/>
          <cell r="D10"/>
        </row>
        <row r="13">
          <cell r="C13"/>
          <cell r="D13"/>
          <cell r="E13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>
            <v>27598</v>
          </cell>
          <cell r="D17"/>
          <cell r="E17">
            <v>20000</v>
          </cell>
        </row>
        <row r="18">
          <cell r="C18"/>
          <cell r="D18"/>
          <cell r="E18"/>
        </row>
        <row r="19">
          <cell r="C19"/>
          <cell r="D19">
            <v>3029</v>
          </cell>
          <cell r="E19"/>
        </row>
        <row r="21">
          <cell r="E21"/>
        </row>
        <row r="22">
          <cell r="E22"/>
        </row>
        <row r="23">
          <cell r="E23"/>
        </row>
        <row r="24">
          <cell r="E24"/>
        </row>
        <row r="27">
          <cell r="E27">
            <v>0</v>
          </cell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4">
          <cell r="C54"/>
          <cell r="D54"/>
          <cell r="E54"/>
        </row>
        <row r="55">
          <cell r="C55"/>
          <cell r="D55"/>
          <cell r="E55"/>
        </row>
        <row r="56">
          <cell r="C56"/>
          <cell r="D56"/>
          <cell r="E56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72">
          <cell r="C72"/>
          <cell r="D72"/>
          <cell r="E72"/>
        </row>
        <row r="73">
          <cell r="C73"/>
          <cell r="D73"/>
          <cell r="E73"/>
        </row>
        <row r="74">
          <cell r="C74"/>
          <cell r="D74"/>
          <cell r="E74"/>
        </row>
        <row r="75">
          <cell r="C75">
            <v>21019</v>
          </cell>
          <cell r="D75"/>
          <cell r="E75"/>
        </row>
        <row r="76">
          <cell r="C76"/>
          <cell r="D76">
            <v>16608</v>
          </cell>
          <cell r="E76">
            <v>30246</v>
          </cell>
        </row>
        <row r="77">
          <cell r="C77"/>
          <cell r="D77"/>
          <cell r="E77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5">
          <cell r="C95"/>
          <cell r="D95"/>
          <cell r="E95"/>
        </row>
        <row r="96">
          <cell r="C96"/>
          <cell r="D96"/>
          <cell r="E96"/>
        </row>
        <row r="97">
          <cell r="C97"/>
          <cell r="D97"/>
          <cell r="E97"/>
        </row>
        <row r="98">
          <cell r="C98"/>
          <cell r="D98"/>
          <cell r="E98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2">
          <cell r="C112"/>
          <cell r="D112"/>
          <cell r="E112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24">
          <cell r="C124"/>
          <cell r="D124"/>
          <cell r="E124"/>
        </row>
        <row r="125">
          <cell r="C125"/>
          <cell r="D125"/>
          <cell r="E125"/>
        </row>
        <row r="126">
          <cell r="C126"/>
          <cell r="D126"/>
          <cell r="E12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48">
          <cell r="C148"/>
          <cell r="D148"/>
          <cell r="E148"/>
        </row>
        <row r="149">
          <cell r="C149"/>
          <cell r="D149"/>
          <cell r="E149"/>
        </row>
        <row r="150">
          <cell r="C150"/>
          <cell r="D150"/>
          <cell r="E150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3">
          <cell r="C173"/>
          <cell r="D173"/>
          <cell r="E173"/>
        </row>
        <row r="174">
          <cell r="C174"/>
          <cell r="D174"/>
          <cell r="E174"/>
        </row>
        <row r="175">
          <cell r="C175"/>
          <cell r="D175"/>
          <cell r="E175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1">
          <cell r="C181"/>
          <cell r="D181"/>
          <cell r="E181"/>
        </row>
        <row r="182">
          <cell r="C182"/>
          <cell r="D182"/>
          <cell r="E182"/>
        </row>
        <row r="183">
          <cell r="C183"/>
          <cell r="D183"/>
          <cell r="E183"/>
        </row>
        <row r="184">
          <cell r="C184"/>
          <cell r="D184"/>
          <cell r="E184"/>
        </row>
        <row r="185">
          <cell r="C185"/>
          <cell r="D185"/>
          <cell r="E185"/>
        </row>
        <row r="186">
          <cell r="C186"/>
          <cell r="D186"/>
          <cell r="E186"/>
        </row>
        <row r="187">
          <cell r="C187"/>
          <cell r="D187"/>
          <cell r="E187"/>
        </row>
        <row r="188">
          <cell r="C188"/>
          <cell r="D188"/>
          <cell r="E188"/>
        </row>
        <row r="189">
          <cell r="C189"/>
          <cell r="D189"/>
          <cell r="E189"/>
        </row>
        <row r="198">
          <cell r="C198"/>
          <cell r="D198"/>
          <cell r="E198"/>
        </row>
        <row r="199">
          <cell r="C199"/>
          <cell r="D199"/>
          <cell r="E199"/>
        </row>
        <row r="200">
          <cell r="C200"/>
          <cell r="D200"/>
          <cell r="E200"/>
        </row>
        <row r="204">
          <cell r="C204"/>
          <cell r="D204"/>
          <cell r="E204"/>
        </row>
        <row r="205">
          <cell r="C205"/>
          <cell r="D205"/>
          <cell r="E205"/>
        </row>
        <row r="206">
          <cell r="C206"/>
          <cell r="D206"/>
          <cell r="E206"/>
        </row>
        <row r="207">
          <cell r="C207"/>
          <cell r="D207"/>
          <cell r="E207"/>
        </row>
        <row r="208">
          <cell r="C208"/>
          <cell r="D208"/>
          <cell r="E208"/>
        </row>
        <row r="209">
          <cell r="C209"/>
          <cell r="D209"/>
          <cell r="E209"/>
        </row>
        <row r="210">
          <cell r="C210"/>
          <cell r="D210"/>
          <cell r="E210"/>
        </row>
        <row r="211">
          <cell r="C211"/>
          <cell r="D211"/>
          <cell r="E211"/>
        </row>
        <row r="212">
          <cell r="C212"/>
          <cell r="D212"/>
          <cell r="E212"/>
        </row>
        <row r="213">
          <cell r="C213"/>
          <cell r="D213"/>
          <cell r="E213"/>
        </row>
        <row r="214">
          <cell r="C214"/>
          <cell r="D214"/>
          <cell r="E214"/>
        </row>
        <row r="215">
          <cell r="C215"/>
          <cell r="D215"/>
          <cell r="E215"/>
        </row>
        <row r="216">
          <cell r="C216"/>
          <cell r="D216"/>
          <cell r="E216"/>
        </row>
        <row r="219">
          <cell r="C219"/>
          <cell r="D219"/>
          <cell r="E219"/>
        </row>
        <row r="220">
          <cell r="C220"/>
          <cell r="D220"/>
          <cell r="E220"/>
        </row>
        <row r="221">
          <cell r="C221"/>
          <cell r="D221"/>
          <cell r="E221"/>
        </row>
        <row r="222">
          <cell r="C222"/>
          <cell r="D222"/>
          <cell r="E222"/>
        </row>
        <row r="223">
          <cell r="C223"/>
          <cell r="D223"/>
          <cell r="E223"/>
        </row>
        <row r="224">
          <cell r="C224"/>
          <cell r="D224"/>
          <cell r="E224"/>
        </row>
        <row r="225">
          <cell r="C225"/>
          <cell r="D225"/>
          <cell r="E225"/>
        </row>
        <row r="226">
          <cell r="C226"/>
          <cell r="D226"/>
          <cell r="E226"/>
        </row>
        <row r="227">
          <cell r="C227"/>
          <cell r="D227"/>
          <cell r="E227"/>
        </row>
        <row r="228">
          <cell r="C228"/>
          <cell r="D228"/>
          <cell r="E228"/>
        </row>
        <row r="229">
          <cell r="C229"/>
          <cell r="D229"/>
          <cell r="E229"/>
        </row>
        <row r="230">
          <cell r="C230"/>
          <cell r="D230"/>
          <cell r="E230"/>
        </row>
        <row r="234">
          <cell r="C234"/>
          <cell r="D234"/>
          <cell r="E234"/>
        </row>
        <row r="235">
          <cell r="C235"/>
          <cell r="D235"/>
          <cell r="E235"/>
        </row>
        <row r="236">
          <cell r="C236"/>
          <cell r="D236"/>
          <cell r="E236"/>
        </row>
        <row r="237">
          <cell r="C237"/>
          <cell r="D237"/>
          <cell r="E237"/>
        </row>
        <row r="238">
          <cell r="C238"/>
          <cell r="D238"/>
          <cell r="E238"/>
        </row>
        <row r="239">
          <cell r="C239"/>
          <cell r="D239"/>
          <cell r="E239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43">
          <cell r="C243"/>
          <cell r="D243"/>
          <cell r="E243"/>
        </row>
        <row r="244">
          <cell r="C244"/>
          <cell r="D244"/>
          <cell r="E244"/>
        </row>
        <row r="245">
          <cell r="C245"/>
          <cell r="D245"/>
          <cell r="E245"/>
        </row>
        <row r="246">
          <cell r="C246"/>
          <cell r="D246"/>
          <cell r="E246"/>
        </row>
        <row r="247">
          <cell r="C247"/>
          <cell r="D247"/>
          <cell r="E247"/>
        </row>
        <row r="248">
          <cell r="C248"/>
          <cell r="D248"/>
          <cell r="E248"/>
        </row>
        <row r="249">
          <cell r="C249"/>
          <cell r="D249"/>
          <cell r="E249"/>
        </row>
        <row r="250">
          <cell r="C250"/>
          <cell r="D250"/>
          <cell r="E250"/>
        </row>
        <row r="262">
          <cell r="C262"/>
          <cell r="D262"/>
          <cell r="E262"/>
        </row>
        <row r="263">
          <cell r="C263"/>
          <cell r="D263"/>
          <cell r="E263"/>
        </row>
        <row r="264">
          <cell r="C264"/>
          <cell r="D264"/>
          <cell r="E264"/>
        </row>
        <row r="265">
          <cell r="C265"/>
          <cell r="D265"/>
          <cell r="E265"/>
        </row>
        <row r="266">
          <cell r="C266"/>
          <cell r="D266"/>
          <cell r="E266"/>
        </row>
        <row r="267">
          <cell r="C267"/>
          <cell r="D267"/>
          <cell r="E267"/>
        </row>
        <row r="268">
          <cell r="C268"/>
          <cell r="D268"/>
          <cell r="E268"/>
        </row>
      </sheetData>
      <sheetData sheetId="42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</row>
        <row r="15">
          <cell r="C15"/>
          <cell r="D15"/>
        </row>
        <row r="16">
          <cell r="D16">
            <v>0</v>
          </cell>
          <cell r="E16">
            <v>0</v>
          </cell>
        </row>
        <row r="17">
          <cell r="C17"/>
          <cell r="D17"/>
          <cell r="E17">
            <v>0</v>
          </cell>
        </row>
        <row r="18">
          <cell r="C18"/>
          <cell r="D18"/>
          <cell r="E18">
            <v>0</v>
          </cell>
        </row>
        <row r="19">
          <cell r="C19"/>
          <cell r="D19"/>
          <cell r="E19"/>
        </row>
        <row r="20">
          <cell r="C20"/>
          <cell r="D20"/>
          <cell r="E20"/>
        </row>
        <row r="23">
          <cell r="C23"/>
          <cell r="D23"/>
          <cell r="E23">
            <v>0</v>
          </cell>
        </row>
        <row r="25">
          <cell r="C25"/>
          <cell r="D25"/>
          <cell r="E25">
            <v>0</v>
          </cell>
        </row>
        <row r="27">
          <cell r="C27"/>
          <cell r="D27"/>
          <cell r="E27">
            <v>0</v>
          </cell>
        </row>
        <row r="29">
          <cell r="C29"/>
          <cell r="D29"/>
          <cell r="E29">
            <v>0</v>
          </cell>
        </row>
        <row r="32">
          <cell r="D32">
            <v>0</v>
          </cell>
          <cell r="E32">
            <v>0</v>
          </cell>
        </row>
        <row r="34">
          <cell r="D34">
            <v>0</v>
          </cell>
          <cell r="E34">
            <v>0</v>
          </cell>
        </row>
        <row r="36">
          <cell r="D36">
            <v>0</v>
          </cell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5">
          <cell r="C45">
            <v>0</v>
          </cell>
          <cell r="D45">
            <v>0</v>
          </cell>
          <cell r="E45">
            <v>0</v>
          </cell>
        </row>
        <row r="49">
          <cell r="E49">
            <v>0</v>
          </cell>
        </row>
      </sheetData>
      <sheetData sheetId="43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</row>
        <row r="15">
          <cell r="C15"/>
          <cell r="D15"/>
        </row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8">
          <cell r="C18"/>
          <cell r="D18"/>
          <cell r="E18">
            <v>0</v>
          </cell>
        </row>
        <row r="19">
          <cell r="C19" t="str">
            <v>xxxxxxxxxxxxx</v>
          </cell>
          <cell r="D19"/>
          <cell r="E19"/>
        </row>
        <row r="21">
          <cell r="C21"/>
          <cell r="D21"/>
          <cell r="E21">
            <v>0</v>
          </cell>
        </row>
        <row r="23">
          <cell r="C23"/>
          <cell r="D23"/>
          <cell r="E23">
            <v>0</v>
          </cell>
        </row>
        <row r="25">
          <cell r="C25"/>
          <cell r="D25"/>
          <cell r="E25">
            <v>0</v>
          </cell>
        </row>
        <row r="27">
          <cell r="C27"/>
          <cell r="D27"/>
          <cell r="E27">
            <v>0</v>
          </cell>
        </row>
        <row r="33">
          <cell r="C33"/>
          <cell r="D33"/>
          <cell r="E33"/>
        </row>
        <row r="37">
          <cell r="E37">
            <v>0</v>
          </cell>
        </row>
      </sheetData>
      <sheetData sheetId="44">
        <row r="9">
          <cell r="C9"/>
          <cell r="D9">
            <v>0</v>
          </cell>
          <cell r="E9">
            <v>0</v>
          </cell>
        </row>
        <row r="14">
          <cell r="C14"/>
        </row>
        <row r="15">
          <cell r="C15"/>
          <cell r="D15"/>
        </row>
        <row r="16">
          <cell r="D16">
            <v>0</v>
          </cell>
          <cell r="E16">
            <v>0</v>
          </cell>
        </row>
        <row r="18">
          <cell r="C18"/>
          <cell r="D18"/>
          <cell r="E18">
            <v>0</v>
          </cell>
        </row>
        <row r="20">
          <cell r="C20"/>
          <cell r="D20"/>
          <cell r="E20">
            <v>0</v>
          </cell>
        </row>
        <row r="21">
          <cell r="C21"/>
          <cell r="D21"/>
          <cell r="E21">
            <v>0</v>
          </cell>
        </row>
        <row r="22">
          <cell r="C22"/>
          <cell r="D22"/>
          <cell r="E22">
            <v>0</v>
          </cell>
        </row>
        <row r="23">
          <cell r="C23"/>
          <cell r="D23"/>
          <cell r="E23">
            <v>0</v>
          </cell>
        </row>
        <row r="28">
          <cell r="C28"/>
          <cell r="D28"/>
          <cell r="E28">
            <v>0</v>
          </cell>
        </row>
        <row r="31">
          <cell r="E31">
            <v>0</v>
          </cell>
        </row>
      </sheetData>
      <sheetData sheetId="45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3">
          <cell r="C13"/>
          <cell r="D13"/>
        </row>
        <row r="14">
          <cell r="C14"/>
          <cell r="D14"/>
        </row>
        <row r="35">
          <cell r="C35">
            <v>0</v>
          </cell>
          <cell r="D35">
            <v>0</v>
          </cell>
        </row>
        <row r="45">
          <cell r="C45">
            <v>0</v>
          </cell>
          <cell r="D45" t="str">
            <v>XXXXXXXXXX</v>
          </cell>
        </row>
        <row r="47">
          <cell r="D47">
            <v>0</v>
          </cell>
        </row>
      </sheetData>
      <sheetData sheetId="46">
        <row r="13">
          <cell r="C13" t="str">
            <v>XXXXXXXXXX</v>
          </cell>
          <cell r="D13">
            <v>184022</v>
          </cell>
          <cell r="E13">
            <v>250068</v>
          </cell>
        </row>
        <row r="15">
          <cell r="E15" t="str">
            <v>XXXXXXXXXX</v>
          </cell>
        </row>
        <row r="19">
          <cell r="C19">
            <v>14060</v>
          </cell>
          <cell r="D19">
            <v>20447</v>
          </cell>
          <cell r="E19">
            <v>27785</v>
          </cell>
        </row>
        <row r="21">
          <cell r="C21">
            <v>14058</v>
          </cell>
          <cell r="D21">
            <v>20447</v>
          </cell>
          <cell r="E21">
            <v>27785</v>
          </cell>
        </row>
        <row r="23">
          <cell r="C23">
            <v>14058</v>
          </cell>
          <cell r="D23">
            <v>20447</v>
          </cell>
          <cell r="E23">
            <v>27785</v>
          </cell>
        </row>
        <row r="25">
          <cell r="C25">
            <v>14058</v>
          </cell>
          <cell r="D25">
            <v>20447</v>
          </cell>
          <cell r="E25">
            <v>27785</v>
          </cell>
        </row>
        <row r="27">
          <cell r="C27">
            <v>14058</v>
          </cell>
          <cell r="D27">
            <v>20447</v>
          </cell>
          <cell r="E27">
            <v>27785</v>
          </cell>
        </row>
        <row r="29">
          <cell r="C29">
            <v>14058</v>
          </cell>
          <cell r="D29">
            <v>20447</v>
          </cell>
          <cell r="E29">
            <v>27785</v>
          </cell>
        </row>
        <row r="31">
          <cell r="C31">
            <v>14058</v>
          </cell>
          <cell r="D31">
            <v>20447</v>
          </cell>
          <cell r="E31">
            <v>27785</v>
          </cell>
        </row>
        <row r="33">
          <cell r="C33">
            <v>14058</v>
          </cell>
          <cell r="D33">
            <v>20447</v>
          </cell>
          <cell r="E33">
            <v>27785</v>
          </cell>
        </row>
        <row r="35">
          <cell r="C35">
            <v>14058</v>
          </cell>
          <cell r="D35">
            <v>20446</v>
          </cell>
          <cell r="E35">
            <v>27788</v>
          </cell>
        </row>
        <row r="37">
          <cell r="C37"/>
          <cell r="D37"/>
          <cell r="E37"/>
        </row>
      </sheetData>
      <sheetData sheetId="47">
        <row r="9">
          <cell r="C9">
            <v>195719</v>
          </cell>
          <cell r="D9">
            <v>195719</v>
          </cell>
          <cell r="E9">
            <v>195719</v>
          </cell>
        </row>
        <row r="10">
          <cell r="C10"/>
          <cell r="D10"/>
        </row>
        <row r="12">
          <cell r="C12">
            <v>0</v>
          </cell>
          <cell r="D12">
            <v>0</v>
          </cell>
        </row>
        <row r="15">
          <cell r="D15">
            <v>195719</v>
          </cell>
        </row>
        <row r="23">
          <cell r="C23"/>
          <cell r="D23"/>
        </row>
        <row r="24">
          <cell r="C24"/>
          <cell r="D24"/>
        </row>
        <row r="25">
          <cell r="C25"/>
          <cell r="D25"/>
        </row>
        <row r="26">
          <cell r="C26"/>
          <cell r="D26"/>
        </row>
        <row r="27">
          <cell r="C27"/>
          <cell r="D27"/>
        </row>
        <row r="28">
          <cell r="C28"/>
          <cell r="D28"/>
        </row>
        <row r="29">
          <cell r="C29"/>
          <cell r="D29"/>
        </row>
        <row r="30">
          <cell r="C30"/>
          <cell r="D30"/>
        </row>
        <row r="31">
          <cell r="C31"/>
          <cell r="D31"/>
        </row>
        <row r="32">
          <cell r="C32"/>
          <cell r="D32"/>
        </row>
        <row r="33">
          <cell r="C33"/>
          <cell r="D33"/>
        </row>
        <row r="34">
          <cell r="C34"/>
          <cell r="D34"/>
        </row>
        <row r="35">
          <cell r="C35"/>
          <cell r="D35"/>
        </row>
        <row r="36">
          <cell r="C36"/>
          <cell r="D36"/>
        </row>
        <row r="37">
          <cell r="C37"/>
          <cell r="D37"/>
        </row>
        <row r="38">
          <cell r="C38"/>
          <cell r="D38"/>
        </row>
        <row r="39">
          <cell r="C39"/>
          <cell r="D39"/>
        </row>
        <row r="40">
          <cell r="C40"/>
          <cell r="D40"/>
        </row>
        <row r="41">
          <cell r="C41"/>
          <cell r="D41"/>
        </row>
        <row r="42">
          <cell r="C42"/>
          <cell r="D42"/>
        </row>
        <row r="43">
          <cell r="C43"/>
          <cell r="D43"/>
        </row>
        <row r="47">
          <cell r="C47"/>
          <cell r="D47"/>
        </row>
        <row r="48">
          <cell r="C48"/>
          <cell r="D48"/>
        </row>
        <row r="49">
          <cell r="C49"/>
          <cell r="D49"/>
        </row>
        <row r="50">
          <cell r="C50"/>
          <cell r="D50"/>
        </row>
        <row r="51">
          <cell r="C51"/>
          <cell r="D51"/>
        </row>
        <row r="52">
          <cell r="C52"/>
          <cell r="D52"/>
        </row>
        <row r="53">
          <cell r="C53"/>
          <cell r="D53"/>
        </row>
        <row r="54">
          <cell r="C54"/>
          <cell r="D54"/>
        </row>
        <row r="55">
          <cell r="C55"/>
          <cell r="D55"/>
        </row>
        <row r="56">
          <cell r="C56"/>
          <cell r="D56"/>
        </row>
        <row r="57">
          <cell r="C57"/>
          <cell r="D57"/>
        </row>
        <row r="58">
          <cell r="C58"/>
          <cell r="D58"/>
        </row>
        <row r="71">
          <cell r="C71"/>
          <cell r="D71"/>
        </row>
        <row r="72">
          <cell r="C72"/>
          <cell r="D72"/>
        </row>
        <row r="73">
          <cell r="C73"/>
          <cell r="D73"/>
        </row>
        <row r="74">
          <cell r="C74"/>
          <cell r="D74"/>
        </row>
        <row r="75">
          <cell r="C75"/>
          <cell r="D75"/>
        </row>
        <row r="76">
          <cell r="C76"/>
          <cell r="D76"/>
        </row>
        <row r="77">
          <cell r="C77"/>
          <cell r="D77"/>
        </row>
        <row r="78">
          <cell r="C78"/>
          <cell r="D78"/>
        </row>
        <row r="79">
          <cell r="C79"/>
          <cell r="D79"/>
        </row>
        <row r="80">
          <cell r="C80"/>
          <cell r="D80"/>
        </row>
        <row r="81">
          <cell r="C81"/>
          <cell r="D81"/>
        </row>
        <row r="82">
          <cell r="C82"/>
          <cell r="D82"/>
        </row>
        <row r="83">
          <cell r="C83"/>
          <cell r="D83"/>
        </row>
        <row r="84">
          <cell r="C84"/>
          <cell r="D84"/>
        </row>
        <row r="85">
          <cell r="C85"/>
          <cell r="D85"/>
        </row>
        <row r="86">
          <cell r="C86"/>
          <cell r="D86"/>
        </row>
        <row r="89">
          <cell r="C89"/>
          <cell r="D89"/>
        </row>
        <row r="90">
          <cell r="C90"/>
          <cell r="D90"/>
        </row>
        <row r="91">
          <cell r="C91"/>
          <cell r="D91"/>
        </row>
        <row r="92">
          <cell r="C92"/>
          <cell r="D92"/>
        </row>
        <row r="93">
          <cell r="C93"/>
          <cell r="D93"/>
        </row>
        <row r="94">
          <cell r="C94"/>
          <cell r="D94"/>
        </row>
        <row r="95">
          <cell r="C95"/>
          <cell r="D95"/>
        </row>
        <row r="96">
          <cell r="C96"/>
          <cell r="D96"/>
        </row>
        <row r="97">
          <cell r="C97"/>
          <cell r="D97"/>
        </row>
        <row r="98">
          <cell r="C98"/>
          <cell r="D98"/>
        </row>
        <row r="99">
          <cell r="C99"/>
          <cell r="D99"/>
        </row>
        <row r="100">
          <cell r="C100"/>
          <cell r="D100"/>
        </row>
        <row r="101">
          <cell r="C101"/>
          <cell r="D101"/>
        </row>
        <row r="102">
          <cell r="C102"/>
          <cell r="D102"/>
        </row>
        <row r="103">
          <cell r="C103"/>
          <cell r="D103"/>
        </row>
        <row r="106">
          <cell r="C106"/>
          <cell r="D106"/>
        </row>
        <row r="107">
          <cell r="C107"/>
          <cell r="D107"/>
        </row>
        <row r="108">
          <cell r="C108"/>
          <cell r="D108"/>
        </row>
        <row r="109">
          <cell r="C109"/>
          <cell r="D109"/>
        </row>
        <row r="110">
          <cell r="C110"/>
          <cell r="D110"/>
        </row>
        <row r="111">
          <cell r="C111"/>
          <cell r="D111"/>
        </row>
        <row r="112">
          <cell r="C112"/>
          <cell r="D112"/>
        </row>
        <row r="113">
          <cell r="C113"/>
          <cell r="D113"/>
        </row>
        <row r="125">
          <cell r="C125"/>
          <cell r="D125"/>
        </row>
        <row r="126">
          <cell r="C126"/>
          <cell r="D126"/>
        </row>
        <row r="127">
          <cell r="C127"/>
          <cell r="D127"/>
        </row>
        <row r="128">
          <cell r="C128"/>
          <cell r="D128"/>
        </row>
        <row r="129">
          <cell r="C129"/>
          <cell r="D129"/>
        </row>
        <row r="132">
          <cell r="C132"/>
          <cell r="D132"/>
        </row>
        <row r="133">
          <cell r="C133"/>
          <cell r="D133"/>
        </row>
        <row r="134">
          <cell r="C134"/>
          <cell r="D134"/>
        </row>
        <row r="135">
          <cell r="C135"/>
          <cell r="D135"/>
        </row>
        <row r="136">
          <cell r="C136"/>
          <cell r="D136"/>
        </row>
        <row r="137">
          <cell r="C137"/>
          <cell r="D137"/>
        </row>
        <row r="138">
          <cell r="C138"/>
          <cell r="D138"/>
        </row>
        <row r="139">
          <cell r="C139"/>
          <cell r="D139"/>
        </row>
        <row r="140">
          <cell r="C140"/>
          <cell r="D140"/>
        </row>
        <row r="141">
          <cell r="C141"/>
          <cell r="D141"/>
        </row>
        <row r="142">
          <cell r="C142"/>
          <cell r="D142"/>
        </row>
        <row r="143">
          <cell r="C143"/>
          <cell r="D143"/>
        </row>
        <row r="146">
          <cell r="C146"/>
          <cell r="D146"/>
        </row>
        <row r="147">
          <cell r="C147"/>
          <cell r="D147"/>
        </row>
        <row r="148">
          <cell r="C148"/>
          <cell r="D148"/>
        </row>
        <row r="149">
          <cell r="C149"/>
          <cell r="D149"/>
        </row>
        <row r="150">
          <cell r="C150"/>
          <cell r="D150"/>
        </row>
        <row r="151">
          <cell r="C151"/>
          <cell r="D151"/>
        </row>
        <row r="152">
          <cell r="C152"/>
          <cell r="D152"/>
        </row>
        <row r="153">
          <cell r="C153"/>
          <cell r="D153"/>
        </row>
        <row r="154">
          <cell r="C154"/>
          <cell r="D154"/>
        </row>
        <row r="155">
          <cell r="C155"/>
          <cell r="D155"/>
        </row>
        <row r="156">
          <cell r="C156"/>
          <cell r="D156"/>
        </row>
        <row r="157">
          <cell r="C157"/>
          <cell r="D157"/>
        </row>
        <row r="158">
          <cell r="C158"/>
          <cell r="D158"/>
        </row>
        <row r="159">
          <cell r="C159"/>
          <cell r="D159"/>
        </row>
        <row r="160">
          <cell r="C160"/>
          <cell r="D160"/>
        </row>
        <row r="161">
          <cell r="C161"/>
          <cell r="D161"/>
        </row>
        <row r="162">
          <cell r="C162"/>
          <cell r="D162"/>
        </row>
        <row r="163">
          <cell r="C163"/>
          <cell r="D163"/>
        </row>
        <row r="164">
          <cell r="C164"/>
          <cell r="D164"/>
        </row>
        <row r="165">
          <cell r="C165"/>
          <cell r="D165"/>
        </row>
        <row r="166">
          <cell r="C166"/>
          <cell r="D166"/>
        </row>
        <row r="167">
          <cell r="C167"/>
          <cell r="D167"/>
        </row>
        <row r="168">
          <cell r="C168"/>
          <cell r="D168"/>
        </row>
        <row r="169">
          <cell r="C169"/>
          <cell r="D169"/>
        </row>
        <row r="170">
          <cell r="C170"/>
          <cell r="D170"/>
        </row>
        <row r="171">
          <cell r="C171"/>
          <cell r="D171"/>
        </row>
        <row r="185">
          <cell r="C185"/>
          <cell r="D185"/>
        </row>
        <row r="186">
          <cell r="C186"/>
          <cell r="D186"/>
        </row>
        <row r="187">
          <cell r="C187"/>
          <cell r="D187"/>
        </row>
        <row r="188">
          <cell r="C188"/>
          <cell r="D188"/>
        </row>
        <row r="189">
          <cell r="C189"/>
          <cell r="D189"/>
        </row>
        <row r="190">
          <cell r="C190"/>
          <cell r="D190"/>
        </row>
        <row r="191">
          <cell r="C191"/>
          <cell r="D191"/>
        </row>
        <row r="192">
          <cell r="C192"/>
          <cell r="D192"/>
        </row>
        <row r="193">
          <cell r="C193"/>
          <cell r="D193"/>
        </row>
        <row r="194">
          <cell r="C194"/>
          <cell r="D194"/>
        </row>
        <row r="195">
          <cell r="C195"/>
          <cell r="D195"/>
        </row>
        <row r="196">
          <cell r="C196"/>
          <cell r="D196"/>
        </row>
        <row r="197">
          <cell r="C197"/>
          <cell r="D197"/>
        </row>
        <row r="198">
          <cell r="C198"/>
          <cell r="D198"/>
        </row>
        <row r="199">
          <cell r="C199"/>
          <cell r="D199"/>
        </row>
        <row r="200">
          <cell r="C200"/>
          <cell r="D200"/>
        </row>
        <row r="201">
          <cell r="C201"/>
          <cell r="D201"/>
        </row>
        <row r="202">
          <cell r="C202"/>
          <cell r="D202"/>
        </row>
        <row r="203">
          <cell r="C203"/>
          <cell r="D203"/>
        </row>
        <row r="204">
          <cell r="C204"/>
          <cell r="D204"/>
        </row>
        <row r="205">
          <cell r="C205"/>
          <cell r="D205"/>
        </row>
        <row r="206">
          <cell r="C206"/>
          <cell r="D206"/>
        </row>
        <row r="207">
          <cell r="C207"/>
          <cell r="D207"/>
        </row>
        <row r="208">
          <cell r="C208"/>
          <cell r="D208"/>
        </row>
        <row r="209">
          <cell r="C209"/>
          <cell r="D209"/>
        </row>
        <row r="210">
          <cell r="C210"/>
          <cell r="D210"/>
        </row>
        <row r="211">
          <cell r="C211"/>
          <cell r="D211"/>
        </row>
        <row r="212">
          <cell r="C212"/>
          <cell r="D212"/>
        </row>
        <row r="213">
          <cell r="C213"/>
          <cell r="D213"/>
        </row>
        <row r="214">
          <cell r="C214"/>
          <cell r="D214"/>
        </row>
        <row r="215">
          <cell r="C215"/>
          <cell r="D215"/>
        </row>
        <row r="216">
          <cell r="C216"/>
          <cell r="D216"/>
        </row>
        <row r="217">
          <cell r="C217"/>
          <cell r="D217"/>
        </row>
        <row r="218">
          <cell r="C218"/>
          <cell r="D218"/>
        </row>
        <row r="219">
          <cell r="C219"/>
          <cell r="D219"/>
        </row>
        <row r="220">
          <cell r="C220"/>
          <cell r="D220"/>
        </row>
        <row r="221">
          <cell r="C221"/>
          <cell r="D221"/>
        </row>
        <row r="222">
          <cell r="C222"/>
          <cell r="D222"/>
        </row>
        <row r="223">
          <cell r="C223"/>
          <cell r="D223"/>
        </row>
        <row r="224">
          <cell r="C224"/>
          <cell r="D224"/>
        </row>
        <row r="225">
          <cell r="C225"/>
          <cell r="D225"/>
        </row>
        <row r="226">
          <cell r="C226"/>
          <cell r="D226"/>
        </row>
        <row r="227">
          <cell r="C227"/>
          <cell r="D227"/>
        </row>
        <row r="228">
          <cell r="C228"/>
          <cell r="D228"/>
        </row>
        <row r="229">
          <cell r="C229"/>
          <cell r="D229"/>
        </row>
        <row r="230">
          <cell r="C230"/>
          <cell r="D230"/>
        </row>
        <row r="231">
          <cell r="C231"/>
          <cell r="D231"/>
        </row>
        <row r="232">
          <cell r="C232"/>
          <cell r="D232"/>
        </row>
        <row r="233">
          <cell r="C233"/>
          <cell r="D233"/>
        </row>
        <row r="246">
          <cell r="C246"/>
          <cell r="D246"/>
        </row>
        <row r="247">
          <cell r="C247"/>
          <cell r="D247"/>
        </row>
        <row r="249">
          <cell r="C249"/>
          <cell r="D249"/>
        </row>
        <row r="250">
          <cell r="C250"/>
          <cell r="D250"/>
        </row>
        <row r="251">
          <cell r="C251"/>
          <cell r="D251"/>
        </row>
        <row r="252">
          <cell r="C252"/>
          <cell r="D252"/>
        </row>
        <row r="253">
          <cell r="C253"/>
          <cell r="D253"/>
        </row>
        <row r="254">
          <cell r="C254"/>
          <cell r="D254"/>
        </row>
        <row r="255">
          <cell r="C255"/>
          <cell r="D255"/>
        </row>
        <row r="256">
          <cell r="C256"/>
          <cell r="D256"/>
        </row>
        <row r="257">
          <cell r="C257"/>
          <cell r="D257"/>
        </row>
        <row r="258">
          <cell r="C258"/>
          <cell r="D258"/>
        </row>
        <row r="260">
          <cell r="C260">
            <v>0</v>
          </cell>
          <cell r="D260" t="str">
            <v>XXXXXXXXXX</v>
          </cell>
        </row>
        <row r="261">
          <cell r="C261">
            <v>0</v>
          </cell>
          <cell r="D261">
            <v>0</v>
          </cell>
        </row>
        <row r="262">
          <cell r="C262">
            <v>0</v>
          </cell>
          <cell r="D262">
            <v>0</v>
          </cell>
        </row>
        <row r="263">
          <cell r="C263">
            <v>0</v>
          </cell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C265">
            <v>0</v>
          </cell>
          <cell r="D265">
            <v>0</v>
          </cell>
        </row>
        <row r="266">
          <cell r="C266">
            <v>0</v>
          </cell>
          <cell r="D266">
            <v>0</v>
          </cell>
        </row>
        <row r="267">
          <cell r="C267">
            <v>0</v>
          </cell>
          <cell r="D267">
            <v>0</v>
          </cell>
        </row>
        <row r="268">
          <cell r="C268">
            <v>0</v>
          </cell>
          <cell r="D268">
            <v>0</v>
          </cell>
        </row>
        <row r="269">
          <cell r="C269">
            <v>0</v>
          </cell>
          <cell r="D269">
            <v>0</v>
          </cell>
        </row>
        <row r="270">
          <cell r="C270">
            <v>0</v>
          </cell>
          <cell r="D270">
            <v>0</v>
          </cell>
        </row>
        <row r="271">
          <cell r="C271">
            <v>0</v>
          </cell>
          <cell r="D271">
            <v>0</v>
          </cell>
        </row>
        <row r="272">
          <cell r="C272">
            <v>0</v>
          </cell>
          <cell r="D272">
            <v>0</v>
          </cell>
        </row>
        <row r="273">
          <cell r="C273">
            <v>0</v>
          </cell>
          <cell r="D273">
            <v>0</v>
          </cell>
        </row>
        <row r="274">
          <cell r="C274">
            <v>0</v>
          </cell>
          <cell r="D274">
            <v>0</v>
          </cell>
        </row>
        <row r="275">
          <cell r="C275">
            <v>0</v>
          </cell>
          <cell r="D275">
            <v>0</v>
          </cell>
        </row>
        <row r="276">
          <cell r="C276">
            <v>0</v>
          </cell>
          <cell r="D276">
            <v>0</v>
          </cell>
        </row>
        <row r="277">
          <cell r="C277">
            <v>0</v>
          </cell>
          <cell r="D277">
            <v>0</v>
          </cell>
        </row>
      </sheetData>
      <sheetData sheetId="48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4">
          <cell r="C14"/>
          <cell r="D14"/>
        </row>
        <row r="15">
          <cell r="C15"/>
          <cell r="D15"/>
        </row>
        <row r="16">
          <cell r="C16"/>
          <cell r="D16"/>
        </row>
        <row r="17">
          <cell r="C17"/>
          <cell r="D17"/>
        </row>
        <row r="19">
          <cell r="D19"/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7">
          <cell r="C27"/>
          <cell r="D27"/>
        </row>
        <row r="28">
          <cell r="C28"/>
          <cell r="D28"/>
        </row>
        <row r="29">
          <cell r="C29"/>
          <cell r="D29"/>
        </row>
        <row r="30">
          <cell r="C30"/>
          <cell r="D30"/>
        </row>
        <row r="31">
          <cell r="C31"/>
          <cell r="D31"/>
        </row>
        <row r="32">
          <cell r="C32"/>
          <cell r="D32"/>
        </row>
        <row r="35">
          <cell r="C35"/>
          <cell r="D35"/>
        </row>
        <row r="36">
          <cell r="C36"/>
          <cell r="D36"/>
        </row>
        <row r="37">
          <cell r="C37"/>
          <cell r="D37"/>
        </row>
        <row r="38">
          <cell r="C38"/>
          <cell r="D38"/>
        </row>
        <row r="40">
          <cell r="C40">
            <v>0</v>
          </cell>
        </row>
        <row r="42">
          <cell r="D42">
            <v>0</v>
          </cell>
        </row>
      </sheetData>
      <sheetData sheetId="49">
        <row r="9">
          <cell r="C9">
            <v>3411</v>
          </cell>
          <cell r="D9">
            <v>0</v>
          </cell>
          <cell r="E9">
            <v>7229</v>
          </cell>
        </row>
        <row r="10">
          <cell r="C10"/>
          <cell r="D10"/>
        </row>
        <row r="13">
          <cell r="C13"/>
          <cell r="D13"/>
        </row>
        <row r="14">
          <cell r="C14">
            <v>32876</v>
          </cell>
          <cell r="D14">
            <v>35627</v>
          </cell>
        </row>
        <row r="15">
          <cell r="C15"/>
          <cell r="D15"/>
        </row>
        <row r="16">
          <cell r="C16"/>
          <cell r="D16"/>
        </row>
        <row r="33">
          <cell r="C33"/>
          <cell r="D33"/>
        </row>
        <row r="34">
          <cell r="C34"/>
          <cell r="D34"/>
        </row>
        <row r="35">
          <cell r="C35"/>
          <cell r="D35"/>
        </row>
        <row r="36">
          <cell r="C36"/>
          <cell r="D36"/>
        </row>
        <row r="37">
          <cell r="C37"/>
          <cell r="D37"/>
        </row>
        <row r="38">
          <cell r="C38"/>
          <cell r="D38"/>
        </row>
        <row r="39">
          <cell r="C39"/>
          <cell r="D39">
            <v>28398</v>
          </cell>
        </row>
        <row r="40">
          <cell r="C40"/>
          <cell r="D40"/>
        </row>
        <row r="41">
          <cell r="C41"/>
          <cell r="D41"/>
        </row>
        <row r="42">
          <cell r="C42"/>
          <cell r="D42"/>
        </row>
        <row r="45">
          <cell r="C45"/>
          <cell r="D45"/>
        </row>
        <row r="46">
          <cell r="C46"/>
          <cell r="D46"/>
        </row>
        <row r="47">
          <cell r="C47"/>
          <cell r="D47"/>
        </row>
        <row r="48">
          <cell r="C48"/>
          <cell r="D48"/>
        </row>
        <row r="49">
          <cell r="C49"/>
          <cell r="D49"/>
        </row>
        <row r="50">
          <cell r="C50"/>
          <cell r="D50"/>
        </row>
        <row r="51">
          <cell r="C51"/>
          <cell r="D51"/>
        </row>
        <row r="52">
          <cell r="C52">
            <v>36287</v>
          </cell>
          <cell r="D52"/>
        </row>
      </sheetData>
      <sheetData sheetId="50">
        <row r="9">
          <cell r="C9">
            <v>234775</v>
          </cell>
          <cell r="D9">
            <v>235125</v>
          </cell>
          <cell r="E9">
            <v>235422</v>
          </cell>
        </row>
        <row r="13">
          <cell r="C13"/>
        </row>
        <row r="14">
          <cell r="C14"/>
          <cell r="D14"/>
        </row>
        <row r="15">
          <cell r="D15">
            <v>0</v>
          </cell>
          <cell r="E15">
            <v>0</v>
          </cell>
        </row>
        <row r="16">
          <cell r="E16">
            <v>0</v>
          </cell>
        </row>
        <row r="17">
          <cell r="C17">
            <v>337</v>
          </cell>
          <cell r="D17">
            <v>297</v>
          </cell>
          <cell r="E17">
            <v>0</v>
          </cell>
        </row>
        <row r="18">
          <cell r="C18"/>
          <cell r="D18"/>
          <cell r="E18"/>
        </row>
        <row r="20">
          <cell r="C20"/>
          <cell r="D20"/>
          <cell r="E20"/>
        </row>
        <row r="23">
          <cell r="C23"/>
          <cell r="D23"/>
          <cell r="E23">
            <v>0</v>
          </cell>
        </row>
        <row r="25">
          <cell r="C25">
            <v>13</v>
          </cell>
          <cell r="D25"/>
          <cell r="E25">
            <v>0</v>
          </cell>
        </row>
        <row r="27">
          <cell r="C27"/>
          <cell r="D27"/>
          <cell r="E27">
            <v>0</v>
          </cell>
        </row>
        <row r="29">
          <cell r="C29"/>
          <cell r="D29"/>
          <cell r="E29">
            <v>0</v>
          </cell>
        </row>
        <row r="32">
          <cell r="C32"/>
          <cell r="D32"/>
          <cell r="E32">
            <v>0</v>
          </cell>
        </row>
        <row r="34">
          <cell r="E34">
            <v>0</v>
          </cell>
        </row>
        <row r="39">
          <cell r="C39"/>
          <cell r="D39"/>
          <cell r="E39">
            <v>0</v>
          </cell>
        </row>
        <row r="44">
          <cell r="C44"/>
          <cell r="D44"/>
          <cell r="E44"/>
        </row>
        <row r="45">
          <cell r="C45"/>
          <cell r="D45"/>
          <cell r="E45">
            <v>235422</v>
          </cell>
        </row>
        <row r="46">
          <cell r="C46"/>
          <cell r="D46"/>
          <cell r="E46"/>
        </row>
        <row r="47">
          <cell r="C47">
            <v>0</v>
          </cell>
          <cell r="D47">
            <v>0</v>
          </cell>
          <cell r="E47">
            <v>235422</v>
          </cell>
        </row>
        <row r="53">
          <cell r="E53">
            <v>0</v>
          </cell>
        </row>
      </sheetData>
      <sheetData sheetId="51">
        <row r="9">
          <cell r="C9"/>
          <cell r="D9">
            <v>0</v>
          </cell>
          <cell r="E9">
            <v>0</v>
          </cell>
        </row>
        <row r="13">
          <cell r="C13"/>
        </row>
        <row r="14">
          <cell r="C14"/>
          <cell r="D14"/>
        </row>
        <row r="15">
          <cell r="D15">
            <v>0</v>
          </cell>
          <cell r="E15">
            <v>0</v>
          </cell>
        </row>
        <row r="16">
          <cell r="E16">
            <v>0</v>
          </cell>
        </row>
        <row r="17">
          <cell r="C17"/>
          <cell r="D17"/>
          <cell r="E17">
            <v>0</v>
          </cell>
        </row>
        <row r="18">
          <cell r="C18"/>
          <cell r="D18"/>
          <cell r="E18"/>
        </row>
        <row r="20">
          <cell r="C20"/>
          <cell r="D20"/>
          <cell r="E20"/>
        </row>
        <row r="23">
          <cell r="C23"/>
          <cell r="D23"/>
          <cell r="E23">
            <v>0</v>
          </cell>
        </row>
        <row r="25">
          <cell r="C25"/>
          <cell r="D25"/>
          <cell r="E25">
            <v>0</v>
          </cell>
        </row>
        <row r="27">
          <cell r="C27"/>
          <cell r="D27"/>
          <cell r="E27">
            <v>0</v>
          </cell>
        </row>
        <row r="29">
          <cell r="C29"/>
          <cell r="D29"/>
          <cell r="E29">
            <v>0</v>
          </cell>
        </row>
        <row r="32">
          <cell r="C32"/>
          <cell r="D32"/>
          <cell r="E32">
            <v>0</v>
          </cell>
        </row>
        <row r="39">
          <cell r="C39"/>
          <cell r="D39"/>
          <cell r="E39">
            <v>0</v>
          </cell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>
            <v>0</v>
          </cell>
          <cell r="D47">
            <v>0</v>
          </cell>
          <cell r="E47">
            <v>0</v>
          </cell>
        </row>
        <row r="53">
          <cell r="E53">
            <v>0</v>
          </cell>
        </row>
      </sheetData>
      <sheetData sheetId="52">
        <row r="9">
          <cell r="C9"/>
          <cell r="D9">
            <v>0</v>
          </cell>
          <cell r="E9">
            <v>0</v>
          </cell>
        </row>
        <row r="13">
          <cell r="C13"/>
        </row>
        <row r="14">
          <cell r="C14"/>
          <cell r="D14"/>
        </row>
        <row r="15">
          <cell r="D15">
            <v>0</v>
          </cell>
          <cell r="E15">
            <v>0</v>
          </cell>
        </row>
        <row r="16">
          <cell r="E16">
            <v>0</v>
          </cell>
        </row>
        <row r="17">
          <cell r="C17"/>
          <cell r="D17"/>
          <cell r="E17">
            <v>0</v>
          </cell>
        </row>
        <row r="18">
          <cell r="C18"/>
          <cell r="D18"/>
          <cell r="E18"/>
        </row>
        <row r="21">
          <cell r="C21"/>
          <cell r="D21"/>
          <cell r="E21">
            <v>0</v>
          </cell>
        </row>
        <row r="23">
          <cell r="C23"/>
          <cell r="D23"/>
          <cell r="E23">
            <v>0</v>
          </cell>
        </row>
        <row r="25">
          <cell r="C25"/>
          <cell r="D25"/>
          <cell r="E25">
            <v>0</v>
          </cell>
        </row>
        <row r="27">
          <cell r="C27"/>
          <cell r="D27"/>
          <cell r="E27">
            <v>0</v>
          </cell>
        </row>
        <row r="32">
          <cell r="C32"/>
          <cell r="D32"/>
          <cell r="E32"/>
        </row>
        <row r="33">
          <cell r="C33"/>
          <cell r="D33"/>
          <cell r="E33"/>
        </row>
        <row r="38">
          <cell r="E38">
            <v>0</v>
          </cell>
        </row>
      </sheetData>
      <sheetData sheetId="53">
        <row r="9">
          <cell r="C9"/>
          <cell r="D9">
            <v>0</v>
          </cell>
          <cell r="E9">
            <v>0</v>
          </cell>
        </row>
        <row r="13">
          <cell r="C13"/>
        </row>
        <row r="14">
          <cell r="C14"/>
          <cell r="D14"/>
        </row>
        <row r="15">
          <cell r="D15">
            <v>0</v>
          </cell>
          <cell r="E15">
            <v>0</v>
          </cell>
        </row>
        <row r="16">
          <cell r="E16">
            <v>0</v>
          </cell>
        </row>
        <row r="17">
          <cell r="C17"/>
          <cell r="D17"/>
          <cell r="E17">
            <v>0</v>
          </cell>
        </row>
        <row r="18">
          <cell r="C18"/>
          <cell r="D18"/>
          <cell r="E18"/>
        </row>
        <row r="21">
          <cell r="C21"/>
          <cell r="D21"/>
          <cell r="E21">
            <v>0</v>
          </cell>
        </row>
        <row r="23">
          <cell r="C23"/>
          <cell r="D23"/>
          <cell r="E23">
            <v>0</v>
          </cell>
        </row>
        <row r="25">
          <cell r="C25"/>
          <cell r="D25"/>
          <cell r="E25">
            <v>0</v>
          </cell>
        </row>
        <row r="27">
          <cell r="C27"/>
          <cell r="D27"/>
          <cell r="E27">
            <v>0</v>
          </cell>
        </row>
        <row r="32">
          <cell r="C32"/>
          <cell r="D32"/>
          <cell r="E32"/>
        </row>
        <row r="36">
          <cell r="E36">
            <v>0</v>
          </cell>
        </row>
      </sheetData>
      <sheetData sheetId="54">
        <row r="9">
          <cell r="C9"/>
          <cell r="D9">
            <v>0</v>
          </cell>
          <cell r="E9">
            <v>0</v>
          </cell>
        </row>
        <row r="13">
          <cell r="C13"/>
        </row>
        <row r="14">
          <cell r="C14"/>
          <cell r="D14"/>
        </row>
        <row r="15">
          <cell r="D15">
            <v>0</v>
          </cell>
          <cell r="E15">
            <v>0</v>
          </cell>
        </row>
        <row r="16">
          <cell r="E16">
            <v>0</v>
          </cell>
        </row>
        <row r="17">
          <cell r="C17"/>
          <cell r="D17"/>
          <cell r="E17">
            <v>0</v>
          </cell>
        </row>
        <row r="18">
          <cell r="C18" t="str">
            <v>xxxxxxxxxxx</v>
          </cell>
          <cell r="D18"/>
          <cell r="E18"/>
        </row>
        <row r="19">
          <cell r="C19"/>
          <cell r="D19"/>
          <cell r="E19"/>
        </row>
        <row r="22">
          <cell r="C22"/>
          <cell r="D22"/>
          <cell r="E22">
            <v>0</v>
          </cell>
        </row>
        <row r="24">
          <cell r="C24"/>
          <cell r="D24"/>
          <cell r="E24">
            <v>0</v>
          </cell>
        </row>
        <row r="26">
          <cell r="C26"/>
          <cell r="D26"/>
          <cell r="E26">
            <v>0</v>
          </cell>
        </row>
        <row r="28">
          <cell r="C28"/>
          <cell r="D28"/>
          <cell r="E28">
            <v>0</v>
          </cell>
        </row>
        <row r="33">
          <cell r="C33"/>
          <cell r="D33"/>
          <cell r="E33"/>
        </row>
        <row r="34">
          <cell r="C34"/>
          <cell r="D34"/>
          <cell r="E34"/>
        </row>
        <row r="39">
          <cell r="E39">
            <v>0</v>
          </cell>
        </row>
      </sheetData>
      <sheetData sheetId="55">
        <row r="9">
          <cell r="C9"/>
          <cell r="D9">
            <v>0</v>
          </cell>
          <cell r="E9">
            <v>0</v>
          </cell>
        </row>
        <row r="10">
          <cell r="C10"/>
          <cell r="D10"/>
        </row>
        <row r="13">
          <cell r="C13"/>
          <cell r="D13"/>
          <cell r="E13"/>
        </row>
        <row r="14">
          <cell r="C14"/>
          <cell r="D14"/>
          <cell r="E14"/>
        </row>
        <row r="15">
          <cell r="C15"/>
          <cell r="D15"/>
          <cell r="E15"/>
        </row>
        <row r="17">
          <cell r="C17"/>
          <cell r="D17"/>
          <cell r="E17"/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D21"/>
          <cell r="E21"/>
        </row>
        <row r="24">
          <cell r="E24">
            <v>0</v>
          </cell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/>
          <cell r="D38"/>
          <cell r="E38"/>
        </row>
        <row r="39">
          <cell r="C39"/>
          <cell r="D39"/>
          <cell r="E39"/>
        </row>
        <row r="40">
          <cell r="C40"/>
          <cell r="D40"/>
          <cell r="E40"/>
        </row>
        <row r="41">
          <cell r="C41"/>
          <cell r="D41"/>
          <cell r="E41"/>
        </row>
        <row r="42">
          <cell r="C42"/>
          <cell r="D42"/>
          <cell r="E42"/>
        </row>
        <row r="43">
          <cell r="C43"/>
          <cell r="D43"/>
          <cell r="E43"/>
        </row>
        <row r="44">
          <cell r="C44"/>
          <cell r="D44"/>
          <cell r="E44"/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2">
          <cell r="C52"/>
          <cell r="D52"/>
          <cell r="E52"/>
        </row>
        <row r="53">
          <cell r="C53"/>
          <cell r="D53"/>
          <cell r="E53"/>
        </row>
        <row r="57">
          <cell r="C57"/>
          <cell r="D57"/>
          <cell r="E57"/>
        </row>
        <row r="58">
          <cell r="C58"/>
          <cell r="D58"/>
          <cell r="E58"/>
        </row>
        <row r="59">
          <cell r="C59"/>
          <cell r="D59"/>
          <cell r="E59"/>
        </row>
        <row r="60">
          <cell r="C60"/>
          <cell r="D60"/>
          <cell r="E60"/>
        </row>
        <row r="61">
          <cell r="C61"/>
          <cell r="D61"/>
          <cell r="E61"/>
        </row>
        <row r="62">
          <cell r="C62"/>
          <cell r="D62"/>
          <cell r="E62"/>
        </row>
        <row r="63">
          <cell r="C63"/>
          <cell r="D63"/>
          <cell r="E63"/>
        </row>
        <row r="64">
          <cell r="C64"/>
          <cell r="D64"/>
          <cell r="E64"/>
        </row>
        <row r="65">
          <cell r="C65"/>
          <cell r="D65"/>
          <cell r="E65"/>
        </row>
        <row r="76">
          <cell r="C76"/>
          <cell r="D76"/>
          <cell r="E76"/>
        </row>
        <row r="77">
          <cell r="C77"/>
          <cell r="D77"/>
          <cell r="E77"/>
        </row>
        <row r="78">
          <cell r="C78"/>
          <cell r="D78"/>
          <cell r="E78"/>
        </row>
        <row r="81">
          <cell r="C81"/>
          <cell r="D81"/>
          <cell r="E81"/>
        </row>
        <row r="82">
          <cell r="C82"/>
          <cell r="D82"/>
          <cell r="E82"/>
        </row>
        <row r="83">
          <cell r="C83"/>
          <cell r="D83"/>
          <cell r="E83"/>
        </row>
        <row r="84">
          <cell r="C84"/>
          <cell r="D84"/>
          <cell r="E84"/>
        </row>
        <row r="85">
          <cell r="C85"/>
          <cell r="D85"/>
          <cell r="E85"/>
        </row>
        <row r="86">
          <cell r="C86"/>
          <cell r="D86"/>
          <cell r="E86"/>
        </row>
        <row r="87">
          <cell r="C87"/>
          <cell r="D87"/>
          <cell r="E87"/>
        </row>
        <row r="88">
          <cell r="C88"/>
          <cell r="D88"/>
          <cell r="E88"/>
        </row>
        <row r="89">
          <cell r="C89"/>
          <cell r="D89"/>
          <cell r="E89"/>
        </row>
        <row r="90">
          <cell r="C90"/>
          <cell r="D90"/>
          <cell r="E90"/>
        </row>
        <row r="91">
          <cell r="C91"/>
          <cell r="D91"/>
          <cell r="E91"/>
        </row>
        <row r="92">
          <cell r="C92"/>
          <cell r="D92"/>
          <cell r="E92"/>
        </row>
        <row r="93">
          <cell r="C93"/>
          <cell r="D93"/>
          <cell r="E93"/>
        </row>
        <row r="94">
          <cell r="C94"/>
          <cell r="D94"/>
          <cell r="E94"/>
        </row>
        <row r="95">
          <cell r="C95"/>
          <cell r="D95"/>
          <cell r="E95"/>
        </row>
        <row r="99">
          <cell r="C99"/>
          <cell r="D99"/>
          <cell r="E99"/>
        </row>
        <row r="100">
          <cell r="C100"/>
          <cell r="D100"/>
          <cell r="E100"/>
        </row>
        <row r="101">
          <cell r="C101"/>
          <cell r="D101"/>
          <cell r="E101"/>
        </row>
        <row r="102">
          <cell r="C102"/>
          <cell r="D102"/>
          <cell r="E102"/>
        </row>
        <row r="103">
          <cell r="C103"/>
          <cell r="D103"/>
          <cell r="E103"/>
        </row>
        <row r="104">
          <cell r="C104"/>
          <cell r="D104"/>
          <cell r="E104"/>
        </row>
        <row r="105">
          <cell r="C105"/>
          <cell r="D105"/>
          <cell r="E105"/>
        </row>
        <row r="106">
          <cell r="C106"/>
          <cell r="D106"/>
          <cell r="E106"/>
        </row>
        <row r="107">
          <cell r="C107"/>
          <cell r="D107"/>
          <cell r="E107"/>
        </row>
        <row r="108">
          <cell r="C108"/>
          <cell r="D108"/>
          <cell r="E108"/>
        </row>
        <row r="109">
          <cell r="C109"/>
          <cell r="D109"/>
          <cell r="E109"/>
        </row>
        <row r="110">
          <cell r="C110"/>
          <cell r="D110"/>
          <cell r="E110"/>
        </row>
        <row r="113">
          <cell r="C113"/>
          <cell r="D113"/>
          <cell r="E113"/>
        </row>
        <row r="114">
          <cell r="C114"/>
          <cell r="D114"/>
          <cell r="E114"/>
        </row>
        <row r="115">
          <cell r="C115"/>
          <cell r="D115"/>
          <cell r="E115"/>
        </row>
        <row r="116">
          <cell r="C116"/>
          <cell r="D116"/>
          <cell r="E116"/>
        </row>
        <row r="117">
          <cell r="C117"/>
          <cell r="D117"/>
          <cell r="E117"/>
        </row>
        <row r="118">
          <cell r="C118"/>
          <cell r="D118"/>
          <cell r="E118"/>
        </row>
        <row r="119">
          <cell r="C119"/>
          <cell r="D119"/>
          <cell r="E119"/>
        </row>
        <row r="120">
          <cell r="C120"/>
          <cell r="D120"/>
          <cell r="E120"/>
        </row>
        <row r="121">
          <cell r="C121"/>
          <cell r="D121"/>
          <cell r="E121"/>
        </row>
        <row r="122">
          <cell r="C122"/>
          <cell r="D122"/>
          <cell r="E122"/>
        </row>
        <row r="123">
          <cell r="C123"/>
          <cell r="D123"/>
          <cell r="E123"/>
        </row>
        <row r="136">
          <cell r="C136"/>
          <cell r="D136"/>
          <cell r="E136"/>
        </row>
        <row r="137">
          <cell r="C137"/>
          <cell r="D137"/>
          <cell r="E137"/>
        </row>
        <row r="138">
          <cell r="C138"/>
          <cell r="D138"/>
          <cell r="E138"/>
        </row>
        <row r="139">
          <cell r="C139"/>
          <cell r="D139"/>
          <cell r="E139"/>
        </row>
        <row r="140">
          <cell r="C140"/>
          <cell r="D140"/>
          <cell r="E140"/>
        </row>
        <row r="141">
          <cell r="C141"/>
          <cell r="D141"/>
          <cell r="E141"/>
        </row>
        <row r="142">
          <cell r="C142"/>
          <cell r="D142"/>
          <cell r="E142"/>
        </row>
        <row r="143">
          <cell r="C143"/>
          <cell r="D143"/>
          <cell r="E143"/>
        </row>
        <row r="144">
          <cell r="C144"/>
          <cell r="D144"/>
          <cell r="E144"/>
        </row>
        <row r="145">
          <cell r="C145"/>
          <cell r="D145"/>
          <cell r="E145"/>
        </row>
        <row r="146">
          <cell r="C146"/>
          <cell r="D146"/>
          <cell r="E146"/>
        </row>
        <row r="147">
          <cell r="C147"/>
          <cell r="D147"/>
          <cell r="E147"/>
        </row>
        <row r="150">
          <cell r="C150"/>
          <cell r="D150"/>
          <cell r="E150"/>
        </row>
        <row r="151">
          <cell r="C151"/>
          <cell r="D151"/>
          <cell r="E151"/>
        </row>
        <row r="152">
          <cell r="C152"/>
          <cell r="D152"/>
          <cell r="E152"/>
        </row>
        <row r="153">
          <cell r="C153"/>
          <cell r="D153"/>
          <cell r="E153"/>
        </row>
        <row r="154">
          <cell r="C154"/>
          <cell r="D154"/>
          <cell r="E154"/>
        </row>
        <row r="155">
          <cell r="C155"/>
          <cell r="D155"/>
          <cell r="E155"/>
        </row>
        <row r="156">
          <cell r="C156"/>
          <cell r="D156"/>
          <cell r="E156"/>
        </row>
        <row r="157">
          <cell r="C157"/>
          <cell r="D157"/>
          <cell r="E157"/>
        </row>
        <row r="158">
          <cell r="C158"/>
          <cell r="D158"/>
          <cell r="E158"/>
        </row>
        <row r="159">
          <cell r="C159"/>
          <cell r="D159"/>
          <cell r="E159"/>
        </row>
        <row r="160">
          <cell r="C160"/>
          <cell r="D160"/>
          <cell r="E160"/>
        </row>
        <row r="161">
          <cell r="C161"/>
          <cell r="D161"/>
          <cell r="E161"/>
        </row>
        <row r="162">
          <cell r="C162"/>
          <cell r="D162"/>
          <cell r="E162"/>
        </row>
        <row r="163">
          <cell r="C163"/>
          <cell r="D163"/>
          <cell r="E163"/>
        </row>
        <row r="164">
          <cell r="C164"/>
          <cell r="D164"/>
          <cell r="E164"/>
        </row>
        <row r="165">
          <cell r="C165"/>
          <cell r="D165"/>
          <cell r="E165"/>
        </row>
        <row r="166">
          <cell r="C166"/>
          <cell r="D166"/>
          <cell r="E166"/>
        </row>
        <row r="167">
          <cell r="C167"/>
          <cell r="D167"/>
          <cell r="E167"/>
        </row>
        <row r="168">
          <cell r="C168"/>
          <cell r="D168"/>
          <cell r="E168"/>
        </row>
        <row r="169">
          <cell r="C169"/>
          <cell r="D169"/>
          <cell r="E169"/>
        </row>
        <row r="170">
          <cell r="C170"/>
          <cell r="D170"/>
          <cell r="E170"/>
        </row>
        <row r="171">
          <cell r="C171"/>
          <cell r="D171"/>
          <cell r="E171"/>
        </row>
        <row r="172">
          <cell r="C172"/>
          <cell r="D172"/>
          <cell r="E172"/>
        </row>
        <row r="176">
          <cell r="C176"/>
          <cell r="D176"/>
          <cell r="E176"/>
        </row>
        <row r="177">
          <cell r="C177"/>
          <cell r="D177"/>
          <cell r="E177"/>
        </row>
        <row r="178">
          <cell r="C178"/>
          <cell r="D178"/>
          <cell r="E178"/>
        </row>
        <row r="179">
          <cell r="C179"/>
          <cell r="D179"/>
          <cell r="E179"/>
        </row>
        <row r="180">
          <cell r="C180"/>
          <cell r="D180"/>
          <cell r="E180"/>
        </row>
        <row r="181">
          <cell r="C181"/>
          <cell r="D181"/>
          <cell r="E181"/>
        </row>
        <row r="182">
          <cell r="C182"/>
          <cell r="D182"/>
          <cell r="E182"/>
        </row>
        <row r="183">
          <cell r="C183"/>
          <cell r="D183"/>
          <cell r="E183"/>
        </row>
        <row r="184">
          <cell r="C184"/>
          <cell r="D184"/>
          <cell r="E184"/>
        </row>
        <row r="185">
          <cell r="C185"/>
          <cell r="D185"/>
          <cell r="E185"/>
        </row>
        <row r="186">
          <cell r="C186"/>
          <cell r="D186"/>
          <cell r="E186"/>
        </row>
        <row r="187">
          <cell r="C187"/>
          <cell r="D187"/>
          <cell r="E187"/>
        </row>
        <row r="188">
          <cell r="C188"/>
          <cell r="D188"/>
          <cell r="E188"/>
        </row>
        <row r="189">
          <cell r="C189"/>
          <cell r="D189"/>
          <cell r="E189"/>
        </row>
        <row r="190">
          <cell r="C190"/>
          <cell r="D190"/>
          <cell r="E190"/>
        </row>
        <row r="191">
          <cell r="C191"/>
          <cell r="D191"/>
          <cell r="E191"/>
        </row>
        <row r="201">
          <cell r="C201"/>
          <cell r="D201"/>
          <cell r="E201"/>
        </row>
        <row r="202">
          <cell r="C202"/>
          <cell r="D202"/>
          <cell r="E202"/>
        </row>
        <row r="203">
          <cell r="C203"/>
          <cell r="D203"/>
          <cell r="E203"/>
        </row>
        <row r="204">
          <cell r="C204"/>
          <cell r="D204"/>
          <cell r="E204"/>
        </row>
        <row r="205">
          <cell r="C205"/>
          <cell r="D205"/>
          <cell r="E205"/>
        </row>
        <row r="206">
          <cell r="C206"/>
          <cell r="D206"/>
          <cell r="E206"/>
        </row>
        <row r="207">
          <cell r="C207"/>
          <cell r="D207"/>
          <cell r="E207"/>
        </row>
        <row r="208">
          <cell r="C208"/>
          <cell r="D208"/>
          <cell r="E208"/>
        </row>
        <row r="209">
          <cell r="C209"/>
          <cell r="D209"/>
          <cell r="E209"/>
        </row>
        <row r="210">
          <cell r="C210"/>
          <cell r="D210"/>
          <cell r="E210"/>
        </row>
        <row r="211">
          <cell r="C211"/>
          <cell r="D211"/>
          <cell r="E211"/>
        </row>
        <row r="212">
          <cell r="C212"/>
          <cell r="D212"/>
          <cell r="E212"/>
        </row>
        <row r="213">
          <cell r="C213"/>
          <cell r="D213"/>
          <cell r="E213"/>
        </row>
        <row r="214">
          <cell r="C214"/>
          <cell r="D214"/>
          <cell r="E214"/>
        </row>
        <row r="215">
          <cell r="C215"/>
          <cell r="D215"/>
          <cell r="E215"/>
        </row>
        <row r="216">
          <cell r="C216"/>
          <cell r="D216"/>
          <cell r="E216"/>
        </row>
        <row r="217">
          <cell r="C217"/>
          <cell r="D217"/>
          <cell r="E217"/>
        </row>
        <row r="218">
          <cell r="C218"/>
          <cell r="D218"/>
          <cell r="E218"/>
        </row>
        <row r="219">
          <cell r="C219"/>
          <cell r="D219"/>
          <cell r="E219"/>
        </row>
        <row r="220">
          <cell r="C220"/>
          <cell r="D220"/>
          <cell r="E220"/>
        </row>
        <row r="221">
          <cell r="C221"/>
          <cell r="D221"/>
          <cell r="E221"/>
        </row>
        <row r="222">
          <cell r="C222"/>
          <cell r="D222"/>
          <cell r="E222"/>
        </row>
        <row r="223">
          <cell r="C223"/>
          <cell r="D223"/>
          <cell r="E223"/>
        </row>
        <row r="224">
          <cell r="C224"/>
          <cell r="D224"/>
          <cell r="E224"/>
        </row>
        <row r="225">
          <cell r="C225"/>
          <cell r="D225"/>
          <cell r="E225"/>
        </row>
        <row r="226">
          <cell r="C226"/>
          <cell r="D226"/>
          <cell r="E226"/>
        </row>
        <row r="227">
          <cell r="C227"/>
          <cell r="D227"/>
          <cell r="E227"/>
        </row>
        <row r="228">
          <cell r="C228"/>
          <cell r="D228"/>
          <cell r="E228"/>
        </row>
        <row r="229">
          <cell r="C229"/>
          <cell r="D229"/>
          <cell r="E229"/>
        </row>
        <row r="230">
          <cell r="C230"/>
          <cell r="D230"/>
          <cell r="E230"/>
        </row>
        <row r="231">
          <cell r="C231"/>
          <cell r="D231"/>
          <cell r="E231"/>
        </row>
        <row r="232">
          <cell r="C232"/>
          <cell r="D232"/>
          <cell r="E232"/>
        </row>
        <row r="233">
          <cell r="C233"/>
          <cell r="D233"/>
          <cell r="E233"/>
        </row>
        <row r="234">
          <cell r="C234"/>
          <cell r="D234"/>
          <cell r="E234"/>
        </row>
        <row r="235">
          <cell r="C235"/>
          <cell r="D235"/>
          <cell r="E235"/>
        </row>
        <row r="236">
          <cell r="C236"/>
          <cell r="D236"/>
          <cell r="E236"/>
        </row>
        <row r="237">
          <cell r="C237"/>
          <cell r="D237"/>
          <cell r="E237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43">
          <cell r="C243"/>
          <cell r="D243"/>
          <cell r="E243"/>
        </row>
        <row r="244">
          <cell r="C244"/>
          <cell r="D244"/>
          <cell r="E244"/>
        </row>
        <row r="245">
          <cell r="C245"/>
          <cell r="D245"/>
          <cell r="E245"/>
        </row>
        <row r="246">
          <cell r="C246"/>
          <cell r="D246"/>
          <cell r="E246"/>
        </row>
        <row r="247">
          <cell r="C247"/>
          <cell r="D247"/>
          <cell r="E247"/>
        </row>
        <row r="248">
          <cell r="C248"/>
          <cell r="D248"/>
          <cell r="E248"/>
        </row>
        <row r="249">
          <cell r="C249"/>
          <cell r="D249"/>
          <cell r="E249"/>
        </row>
        <row r="250">
          <cell r="C250"/>
          <cell r="D250"/>
          <cell r="E250"/>
        </row>
        <row r="251">
          <cell r="C251"/>
          <cell r="D251"/>
          <cell r="E251"/>
        </row>
      </sheetData>
      <sheetData sheetId="56"/>
      <sheetData sheetId="57"/>
      <sheetData sheetId="58"/>
      <sheetData sheetId="59"/>
      <sheetData sheetId="60"/>
      <sheetData sheetId="61">
        <row r="20">
          <cell r="D20">
            <v>20</v>
          </cell>
          <cell r="F20">
            <v>20</v>
          </cell>
          <cell r="G20">
            <v>1917150</v>
          </cell>
          <cell r="I20">
            <v>20</v>
          </cell>
        </row>
        <row r="21">
          <cell r="D21">
            <v>13.987</v>
          </cell>
          <cell r="F21">
            <v>20.163</v>
          </cell>
          <cell r="G21">
            <v>616010</v>
          </cell>
          <cell r="I21">
            <v>18.120999999999999</v>
          </cell>
        </row>
        <row r="23">
          <cell r="D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D27">
            <v>4</v>
          </cell>
          <cell r="F27">
            <v>4</v>
          </cell>
          <cell r="G27">
            <v>452721</v>
          </cell>
          <cell r="I27">
            <v>4</v>
          </cell>
        </row>
        <row r="28">
          <cell r="G28">
            <v>9219</v>
          </cell>
        </row>
        <row r="29">
          <cell r="G29">
            <v>0</v>
          </cell>
        </row>
        <row r="30">
          <cell r="G30">
            <v>178338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252275</v>
          </cell>
        </row>
        <row r="35">
          <cell r="G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I38">
            <v>0</v>
          </cell>
        </row>
        <row r="40">
          <cell r="G40">
            <v>46451</v>
          </cell>
        </row>
        <row r="41">
          <cell r="G41">
            <v>30246</v>
          </cell>
        </row>
        <row r="42">
          <cell r="G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G44">
            <v>177032</v>
          </cell>
        </row>
        <row r="45">
          <cell r="D45">
            <v>0</v>
          </cell>
          <cell r="F45">
            <v>0</v>
          </cell>
          <cell r="I45">
            <v>0</v>
          </cell>
        </row>
        <row r="54">
          <cell r="G54">
            <v>250068</v>
          </cell>
        </row>
        <row r="59">
          <cell r="D59">
            <v>0</v>
          </cell>
          <cell r="F59">
            <v>0</v>
          </cell>
          <cell r="G59">
            <v>235422</v>
          </cell>
          <cell r="I59">
            <v>0</v>
          </cell>
        </row>
        <row r="60">
          <cell r="D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  <cell r="I62">
            <v>0</v>
          </cell>
        </row>
        <row r="63">
          <cell r="D63">
            <v>0</v>
          </cell>
          <cell r="F63">
            <v>0</v>
          </cell>
          <cell r="G63">
            <v>0</v>
          </cell>
          <cell r="I63">
            <v>0</v>
          </cell>
        </row>
        <row r="65">
          <cell r="G65">
            <v>0</v>
          </cell>
        </row>
        <row r="72">
          <cell r="D72">
            <v>0</v>
          </cell>
          <cell r="F72">
            <v>0</v>
          </cell>
          <cell r="I72">
            <v>0</v>
          </cell>
        </row>
        <row r="73">
          <cell r="D73">
            <v>0</v>
          </cell>
          <cell r="F73">
            <v>0</v>
          </cell>
          <cell r="I73">
            <v>0</v>
          </cell>
        </row>
        <row r="74">
          <cell r="D74">
            <v>0</v>
          </cell>
          <cell r="F74">
            <v>0</v>
          </cell>
          <cell r="I74">
            <v>0</v>
          </cell>
        </row>
        <row r="75">
          <cell r="D75">
            <v>0</v>
          </cell>
          <cell r="F75">
            <v>0</v>
          </cell>
          <cell r="I75">
            <v>0</v>
          </cell>
        </row>
        <row r="76">
          <cell r="D76">
            <v>0</v>
          </cell>
          <cell r="F76">
            <v>0</v>
          </cell>
          <cell r="I76">
            <v>0</v>
          </cell>
        </row>
        <row r="87">
          <cell r="C87">
            <v>0</v>
          </cell>
          <cell r="E87">
            <v>0</v>
          </cell>
          <cell r="G87">
            <v>0</v>
          </cell>
        </row>
      </sheetData>
      <sheetData sheetId="62"/>
      <sheetData sheetId="63"/>
      <sheetData sheetId="64"/>
      <sheetData sheetId="65"/>
      <sheetData sheetId="66"/>
      <sheetData sheetId="67">
        <row r="5">
          <cell r="U5" t="str">
            <v>2016-2017</v>
          </cell>
          <cell r="V5" t="str">
            <v>2017-2018</v>
          </cell>
          <cell r="W5" t="str">
            <v>2018-2019</v>
          </cell>
        </row>
        <row r="6">
          <cell r="T6" t="str">
            <v>Administrators (Cert./Non-Cert.)</v>
          </cell>
          <cell r="U6">
            <v>0</v>
          </cell>
          <cell r="V6">
            <v>0</v>
          </cell>
          <cell r="W6">
            <v>0</v>
          </cell>
        </row>
        <row r="7">
          <cell r="T7" t="str">
            <v>Teachers (Full Time)</v>
          </cell>
          <cell r="U7">
            <v>0</v>
          </cell>
          <cell r="V7">
            <v>0</v>
          </cell>
          <cell r="W7">
            <v>0</v>
          </cell>
        </row>
        <row r="8">
          <cell r="T8" t="str">
            <v>Other Certified (Lic.) Personnel</v>
          </cell>
          <cell r="U8">
            <v>0</v>
          </cell>
          <cell r="V8">
            <v>0</v>
          </cell>
          <cell r="W8">
            <v>0</v>
          </cell>
        </row>
        <row r="9">
          <cell r="T9" t="str">
            <v>Classified Personnel</v>
          </cell>
          <cell r="U9">
            <v>0</v>
          </cell>
          <cell r="V9">
            <v>0</v>
          </cell>
          <cell r="W9">
            <v>0</v>
          </cell>
        </row>
      </sheetData>
      <sheetData sheetId="68"/>
      <sheetData sheetId="69"/>
      <sheetData sheetId="70">
        <row r="4">
          <cell r="A4">
            <v>101</v>
          </cell>
          <cell r="B4" t="str">
            <v>101 - Erie</v>
          </cell>
          <cell r="C4" t="str">
            <v>Neosho</v>
          </cell>
          <cell r="D4">
            <v>30995002</v>
          </cell>
          <cell r="E4">
            <v>27506823</v>
          </cell>
          <cell r="F4">
            <v>30490846</v>
          </cell>
          <cell r="G4">
            <v>27013264</v>
          </cell>
          <cell r="H4">
            <v>503</v>
          </cell>
          <cell r="I4">
            <v>506</v>
          </cell>
          <cell r="J4">
            <v>325</v>
          </cell>
          <cell r="K4">
            <v>4560430</v>
          </cell>
          <cell r="L4">
            <v>535.5</v>
          </cell>
          <cell r="M4">
            <v>513.5</v>
          </cell>
          <cell r="N4">
            <v>503</v>
          </cell>
          <cell r="O4">
            <v>521.5</v>
          </cell>
          <cell r="P4">
            <v>590432</v>
          </cell>
          <cell r="Q4">
            <v>624112</v>
          </cell>
          <cell r="R4">
            <v>744613</v>
          </cell>
          <cell r="S4">
            <v>731167</v>
          </cell>
          <cell r="T4">
            <v>3791</v>
          </cell>
          <cell r="U4">
            <v>3465</v>
          </cell>
          <cell r="V4">
            <v>0</v>
          </cell>
          <cell r="W4">
            <v>0</v>
          </cell>
          <cell r="X4">
            <v>270</v>
          </cell>
          <cell r="Y4">
            <v>54</v>
          </cell>
          <cell r="Z4">
            <v>0.43</v>
          </cell>
          <cell r="AA4">
            <v>0.18</v>
          </cell>
          <cell r="AB4">
            <v>0.48749999999999999</v>
          </cell>
          <cell r="AC4"/>
          <cell r="AD4">
            <v>378166</v>
          </cell>
          <cell r="AE4">
            <v>378166</v>
          </cell>
          <cell r="AF4">
            <v>528.5</v>
          </cell>
          <cell r="AG4">
            <v>508.5</v>
          </cell>
          <cell r="AH4">
            <v>503</v>
          </cell>
          <cell r="AI4">
            <v>521.5</v>
          </cell>
          <cell r="AJ4">
            <v>0</v>
          </cell>
          <cell r="AK4"/>
          <cell r="AL4">
            <v>303923</v>
          </cell>
          <cell r="AM4">
            <v>3</v>
          </cell>
          <cell r="AN4">
            <v>0</v>
          </cell>
          <cell r="AO4">
            <v>514.5</v>
          </cell>
          <cell r="AP4"/>
          <cell r="AQ4">
            <v>0</v>
          </cell>
          <cell r="AR4">
            <v>0.3</v>
          </cell>
          <cell r="AS4"/>
          <cell r="AT4">
            <v>0</v>
          </cell>
        </row>
        <row r="5">
          <cell r="A5">
            <v>102</v>
          </cell>
          <cell r="B5" t="str">
            <v>102 - Cimarron-Ensign</v>
          </cell>
          <cell r="C5" t="str">
            <v>Gray</v>
          </cell>
          <cell r="D5">
            <v>50063563</v>
          </cell>
          <cell r="E5">
            <v>47285121</v>
          </cell>
          <cell r="F5">
            <v>52771723</v>
          </cell>
          <cell r="G5">
            <v>49984864</v>
          </cell>
          <cell r="H5">
            <v>619</v>
          </cell>
          <cell r="I5">
            <v>640.5</v>
          </cell>
          <cell r="J5">
            <v>538</v>
          </cell>
          <cell r="K5">
            <v>4826028</v>
          </cell>
          <cell r="L5">
            <v>642.79999999999995</v>
          </cell>
          <cell r="M5">
            <v>625</v>
          </cell>
          <cell r="N5">
            <v>626</v>
          </cell>
          <cell r="O5">
            <v>644.70000000000005</v>
          </cell>
          <cell r="P5">
            <v>473011</v>
          </cell>
          <cell r="Q5">
            <v>477512</v>
          </cell>
          <cell r="R5">
            <v>566639</v>
          </cell>
          <cell r="S5">
            <v>538383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215</v>
          </cell>
          <cell r="Y5">
            <v>71</v>
          </cell>
          <cell r="Z5">
            <v>0.2</v>
          </cell>
          <cell r="AA5">
            <v>0</v>
          </cell>
          <cell r="AB5">
            <v>0.35730000000000001</v>
          </cell>
          <cell r="AC5"/>
          <cell r="AD5">
            <v>488774</v>
          </cell>
          <cell r="AE5">
            <v>488774</v>
          </cell>
          <cell r="AF5">
            <v>634.20000000000005</v>
          </cell>
          <cell r="AG5">
            <v>625</v>
          </cell>
          <cell r="AH5">
            <v>626</v>
          </cell>
          <cell r="AI5">
            <v>644.70000000000005</v>
          </cell>
          <cell r="AJ5">
            <v>0</v>
          </cell>
          <cell r="AK5"/>
          <cell r="AL5">
            <v>154850</v>
          </cell>
          <cell r="AM5">
            <v>0</v>
          </cell>
          <cell r="AN5">
            <v>0</v>
          </cell>
          <cell r="AO5">
            <v>638.20000000000005</v>
          </cell>
          <cell r="AP5"/>
          <cell r="AQ5">
            <v>0</v>
          </cell>
          <cell r="AR5">
            <v>0.3</v>
          </cell>
          <cell r="AS5"/>
          <cell r="AT5">
            <v>0</v>
          </cell>
        </row>
        <row r="6">
          <cell r="A6">
            <v>103</v>
          </cell>
          <cell r="B6" t="str">
            <v>103 - Cheylin</v>
          </cell>
          <cell r="C6" t="str">
            <v>Cheyenne</v>
          </cell>
          <cell r="D6">
            <v>28045862</v>
          </cell>
          <cell r="E6">
            <v>26809925</v>
          </cell>
          <cell r="F6">
            <v>31979871</v>
          </cell>
          <cell r="G6">
            <v>30762731</v>
          </cell>
          <cell r="H6">
            <v>133.5</v>
          </cell>
          <cell r="I6">
            <v>127</v>
          </cell>
          <cell r="J6">
            <v>688</v>
          </cell>
          <cell r="K6">
            <v>1487027</v>
          </cell>
          <cell r="L6">
            <v>137</v>
          </cell>
          <cell r="M6">
            <v>133.5</v>
          </cell>
          <cell r="N6">
            <v>122.5</v>
          </cell>
          <cell r="O6">
            <v>128.5</v>
          </cell>
          <cell r="P6">
            <v>122525</v>
          </cell>
          <cell r="Q6">
            <v>122918</v>
          </cell>
          <cell r="R6">
            <v>0</v>
          </cell>
          <cell r="S6">
            <v>190255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/>
          <cell r="AD6">
            <v>116434</v>
          </cell>
          <cell r="AE6">
            <v>116434</v>
          </cell>
          <cell r="AF6">
            <v>137</v>
          </cell>
          <cell r="AG6">
            <v>133.5</v>
          </cell>
          <cell r="AH6">
            <v>122.5</v>
          </cell>
          <cell r="AI6">
            <v>128.5</v>
          </cell>
          <cell r="AJ6">
            <v>0</v>
          </cell>
          <cell r="AK6"/>
          <cell r="AL6">
            <v>105545</v>
          </cell>
          <cell r="AM6">
            <v>0</v>
          </cell>
          <cell r="AN6">
            <v>0</v>
          </cell>
          <cell r="AO6">
            <v>128.5</v>
          </cell>
          <cell r="AP6"/>
          <cell r="AQ6">
            <v>0</v>
          </cell>
          <cell r="AR6">
            <v>0.3</v>
          </cell>
          <cell r="AS6"/>
          <cell r="AT6">
            <v>0</v>
          </cell>
        </row>
        <row r="7">
          <cell r="A7">
            <v>105</v>
          </cell>
          <cell r="B7" t="str">
            <v>105 - Rawlins County</v>
          </cell>
          <cell r="C7" t="str">
            <v>Rawlins</v>
          </cell>
          <cell r="D7">
            <v>38414055</v>
          </cell>
          <cell r="E7">
            <v>35995246</v>
          </cell>
          <cell r="F7">
            <v>43151224</v>
          </cell>
          <cell r="G7">
            <v>40736378</v>
          </cell>
          <cell r="H7">
            <v>333.4</v>
          </cell>
          <cell r="I7">
            <v>335</v>
          </cell>
          <cell r="J7">
            <v>740.1</v>
          </cell>
          <cell r="K7">
            <v>2769748</v>
          </cell>
          <cell r="L7">
            <v>323.5</v>
          </cell>
          <cell r="M7">
            <v>333.4</v>
          </cell>
          <cell r="N7">
            <v>320.5</v>
          </cell>
          <cell r="O7">
            <v>329.5</v>
          </cell>
          <cell r="P7">
            <v>275568</v>
          </cell>
          <cell r="Q7">
            <v>287294</v>
          </cell>
          <cell r="R7">
            <v>44399</v>
          </cell>
          <cell r="S7">
            <v>333603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118</v>
          </cell>
          <cell r="Y7">
            <v>62</v>
          </cell>
          <cell r="Z7">
            <v>0</v>
          </cell>
          <cell r="AA7">
            <v>0</v>
          </cell>
          <cell r="AB7">
            <v>6.59E-2</v>
          </cell>
          <cell r="AC7"/>
          <cell r="AD7">
            <v>259185</v>
          </cell>
          <cell r="AE7">
            <v>259185</v>
          </cell>
          <cell r="AF7">
            <v>323.5</v>
          </cell>
          <cell r="AG7">
            <v>333.4</v>
          </cell>
          <cell r="AH7">
            <v>320.5</v>
          </cell>
          <cell r="AI7">
            <v>329.5</v>
          </cell>
          <cell r="AJ7">
            <v>0</v>
          </cell>
          <cell r="AK7"/>
          <cell r="AL7">
            <v>196837</v>
          </cell>
          <cell r="AM7">
            <v>5</v>
          </cell>
          <cell r="AN7">
            <v>0</v>
          </cell>
          <cell r="AO7">
            <v>329.5</v>
          </cell>
          <cell r="AP7"/>
          <cell r="AQ7">
            <v>0</v>
          </cell>
          <cell r="AR7">
            <v>0.3</v>
          </cell>
          <cell r="AS7"/>
          <cell r="AT7">
            <v>0</v>
          </cell>
        </row>
        <row r="8">
          <cell r="A8">
            <v>106</v>
          </cell>
          <cell r="B8" t="str">
            <v>106 - Western Plains</v>
          </cell>
          <cell r="C8" t="str">
            <v>Ness</v>
          </cell>
          <cell r="D8">
            <v>29017110</v>
          </cell>
          <cell r="E8">
            <v>27463779</v>
          </cell>
          <cell r="F8">
            <v>33907579</v>
          </cell>
          <cell r="G8">
            <v>32347301</v>
          </cell>
          <cell r="H8">
            <v>104</v>
          </cell>
          <cell r="I8">
            <v>105.8</v>
          </cell>
          <cell r="J8">
            <v>601.20000000000005</v>
          </cell>
          <cell r="K8">
            <v>1253878</v>
          </cell>
          <cell r="L8">
            <v>118</v>
          </cell>
          <cell r="M8">
            <v>104</v>
          </cell>
          <cell r="N8">
            <v>100.3</v>
          </cell>
          <cell r="O8">
            <v>96.5</v>
          </cell>
          <cell r="P8">
            <v>84954</v>
          </cell>
          <cell r="Q8">
            <v>78839</v>
          </cell>
          <cell r="R8">
            <v>0</v>
          </cell>
          <cell r="S8">
            <v>151342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57</v>
          </cell>
          <cell r="Y8">
            <v>6</v>
          </cell>
          <cell r="Z8">
            <v>0</v>
          </cell>
          <cell r="AA8">
            <v>0</v>
          </cell>
          <cell r="AB8">
            <v>0</v>
          </cell>
          <cell r="AC8"/>
          <cell r="AD8">
            <v>128226</v>
          </cell>
          <cell r="AE8">
            <v>128226</v>
          </cell>
          <cell r="AF8">
            <v>118</v>
          </cell>
          <cell r="AG8">
            <v>104</v>
          </cell>
          <cell r="AH8">
            <v>100.3</v>
          </cell>
          <cell r="AI8">
            <v>96.5</v>
          </cell>
          <cell r="AJ8">
            <v>0</v>
          </cell>
          <cell r="AK8"/>
          <cell r="AL8">
            <v>98996</v>
          </cell>
          <cell r="AM8">
            <v>0</v>
          </cell>
          <cell r="AN8">
            <v>0</v>
          </cell>
          <cell r="AO8">
            <v>94.5</v>
          </cell>
          <cell r="AP8"/>
          <cell r="AQ8">
            <v>0</v>
          </cell>
          <cell r="AR8">
            <v>0.3</v>
          </cell>
          <cell r="AS8"/>
          <cell r="AT8">
            <v>0</v>
          </cell>
        </row>
        <row r="9">
          <cell r="A9">
            <v>107</v>
          </cell>
          <cell r="B9" t="str">
            <v>107 - Rock Hills</v>
          </cell>
          <cell r="C9" t="str">
            <v>Jewell</v>
          </cell>
          <cell r="D9">
            <v>42923596</v>
          </cell>
          <cell r="E9">
            <v>39741191</v>
          </cell>
          <cell r="F9">
            <v>48363027</v>
          </cell>
          <cell r="G9">
            <v>45130177</v>
          </cell>
          <cell r="H9">
            <v>269.5</v>
          </cell>
          <cell r="I9">
            <v>295</v>
          </cell>
          <cell r="J9">
            <v>762</v>
          </cell>
          <cell r="K9">
            <v>2682818</v>
          </cell>
          <cell r="L9">
            <v>279.5</v>
          </cell>
          <cell r="M9">
            <v>274</v>
          </cell>
          <cell r="N9">
            <v>289</v>
          </cell>
          <cell r="O9">
            <v>307</v>
          </cell>
          <cell r="P9">
            <v>329559</v>
          </cell>
          <cell r="Q9">
            <v>329224</v>
          </cell>
          <cell r="R9">
            <v>0</v>
          </cell>
          <cell r="S9">
            <v>323214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140</v>
          </cell>
          <cell r="Y9">
            <v>41</v>
          </cell>
          <cell r="Z9">
            <v>0</v>
          </cell>
          <cell r="AA9">
            <v>0</v>
          </cell>
          <cell r="AB9">
            <v>0</v>
          </cell>
          <cell r="AC9"/>
          <cell r="AD9">
            <v>252565</v>
          </cell>
          <cell r="AE9">
            <v>252565</v>
          </cell>
          <cell r="AF9">
            <v>279.5</v>
          </cell>
          <cell r="AG9">
            <v>274</v>
          </cell>
          <cell r="AH9">
            <v>289</v>
          </cell>
          <cell r="AI9">
            <v>307</v>
          </cell>
          <cell r="AJ9">
            <v>0</v>
          </cell>
          <cell r="AK9"/>
          <cell r="AL9">
            <v>228038</v>
          </cell>
          <cell r="AM9">
            <v>0</v>
          </cell>
          <cell r="AN9">
            <v>0</v>
          </cell>
          <cell r="AO9">
            <v>302.5</v>
          </cell>
          <cell r="AP9"/>
          <cell r="AQ9">
            <v>0</v>
          </cell>
          <cell r="AR9">
            <v>0.3</v>
          </cell>
          <cell r="AS9"/>
          <cell r="AT9">
            <v>0</v>
          </cell>
        </row>
        <row r="10">
          <cell r="A10">
            <v>108</v>
          </cell>
          <cell r="B10" t="str">
            <v>108 - Washington Co. Schools</v>
          </cell>
          <cell r="C10" t="str">
            <v>Washington</v>
          </cell>
          <cell r="D10">
            <v>34548182</v>
          </cell>
          <cell r="E10">
            <v>31923212</v>
          </cell>
          <cell r="F10">
            <v>37560334</v>
          </cell>
          <cell r="G10">
            <v>34939028</v>
          </cell>
          <cell r="H10">
            <v>337</v>
          </cell>
          <cell r="I10">
            <v>334.5</v>
          </cell>
          <cell r="J10">
            <v>389</v>
          </cell>
          <cell r="K10">
            <v>2889928</v>
          </cell>
          <cell r="L10">
            <v>344</v>
          </cell>
          <cell r="M10">
            <v>337</v>
          </cell>
          <cell r="N10">
            <v>323</v>
          </cell>
          <cell r="O10">
            <v>329.2</v>
          </cell>
          <cell r="P10">
            <v>318923</v>
          </cell>
          <cell r="Q10">
            <v>294075</v>
          </cell>
          <cell r="R10">
            <v>104518</v>
          </cell>
          <cell r="S10">
            <v>548331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127</v>
          </cell>
          <cell r="Y10">
            <v>54</v>
          </cell>
          <cell r="Z10">
            <v>0</v>
          </cell>
          <cell r="AA10">
            <v>0</v>
          </cell>
          <cell r="AB10">
            <v>0.13189999999999999</v>
          </cell>
          <cell r="AC10"/>
          <cell r="AD10">
            <v>237821</v>
          </cell>
          <cell r="AE10">
            <v>237821</v>
          </cell>
          <cell r="AF10">
            <v>343</v>
          </cell>
          <cell r="AG10">
            <v>337</v>
          </cell>
          <cell r="AH10">
            <v>323</v>
          </cell>
          <cell r="AI10">
            <v>329.2</v>
          </cell>
          <cell r="AJ10">
            <v>0</v>
          </cell>
          <cell r="AK10"/>
          <cell r="AL10">
            <v>208778</v>
          </cell>
          <cell r="AM10">
            <v>0</v>
          </cell>
          <cell r="AN10">
            <v>0</v>
          </cell>
          <cell r="AO10">
            <v>329.2</v>
          </cell>
          <cell r="AP10"/>
          <cell r="AQ10">
            <v>0</v>
          </cell>
          <cell r="AR10">
            <v>0.3</v>
          </cell>
          <cell r="AS10"/>
          <cell r="AT10">
            <v>0</v>
          </cell>
        </row>
        <row r="11">
          <cell r="A11">
            <v>109</v>
          </cell>
          <cell r="B11" t="str">
            <v>109 - Republic County</v>
          </cell>
          <cell r="C11" t="str">
            <v>Republic</v>
          </cell>
          <cell r="D11">
            <v>49818003</v>
          </cell>
          <cell r="E11">
            <v>45997969</v>
          </cell>
          <cell r="F11">
            <v>55104839</v>
          </cell>
          <cell r="G11">
            <v>51288197</v>
          </cell>
          <cell r="H11">
            <v>466</v>
          </cell>
          <cell r="I11">
            <v>507.6</v>
          </cell>
          <cell r="J11">
            <v>560</v>
          </cell>
          <cell r="K11">
            <v>4073494</v>
          </cell>
          <cell r="L11">
            <v>470.3</v>
          </cell>
          <cell r="M11">
            <v>466</v>
          </cell>
          <cell r="N11">
            <v>498.1</v>
          </cell>
          <cell r="O11">
            <v>512</v>
          </cell>
          <cell r="P11">
            <v>424499</v>
          </cell>
          <cell r="Q11">
            <v>447250</v>
          </cell>
          <cell r="R11">
            <v>217923</v>
          </cell>
          <cell r="S11">
            <v>615260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211</v>
          </cell>
          <cell r="Y11">
            <v>65</v>
          </cell>
          <cell r="Z11">
            <v>0</v>
          </cell>
          <cell r="AA11">
            <v>0</v>
          </cell>
          <cell r="AB11">
            <v>0.16830000000000001</v>
          </cell>
          <cell r="AC11"/>
          <cell r="AD11">
            <v>338156</v>
          </cell>
          <cell r="AE11">
            <v>338156</v>
          </cell>
          <cell r="AF11">
            <v>466.5</v>
          </cell>
          <cell r="AG11">
            <v>466</v>
          </cell>
          <cell r="AH11">
            <v>497.1</v>
          </cell>
          <cell r="AI11">
            <v>511</v>
          </cell>
          <cell r="AJ11">
            <v>0</v>
          </cell>
          <cell r="AK11"/>
          <cell r="AL11">
            <v>251536</v>
          </cell>
          <cell r="AM11">
            <v>0</v>
          </cell>
          <cell r="AN11">
            <v>0</v>
          </cell>
          <cell r="AO11">
            <v>511</v>
          </cell>
          <cell r="AP11"/>
          <cell r="AQ11">
            <v>0</v>
          </cell>
          <cell r="AR11">
            <v>0.3</v>
          </cell>
          <cell r="AS11"/>
          <cell r="AT11">
            <v>0</v>
          </cell>
        </row>
        <row r="12">
          <cell r="A12">
            <v>110</v>
          </cell>
          <cell r="B12" t="str">
            <v>110 - Thunder Ridge</v>
          </cell>
          <cell r="C12" t="str">
            <v>Phillips</v>
          </cell>
          <cell r="D12">
            <v>21610838</v>
          </cell>
          <cell r="E12">
            <v>19980387</v>
          </cell>
          <cell r="F12">
            <v>24543170</v>
          </cell>
          <cell r="G12">
            <v>22905132</v>
          </cell>
          <cell r="H12">
            <v>214</v>
          </cell>
          <cell r="I12">
            <v>209.5</v>
          </cell>
          <cell r="J12">
            <v>491</v>
          </cell>
          <cell r="K12">
            <v>2177261</v>
          </cell>
          <cell r="L12">
            <v>218</v>
          </cell>
          <cell r="M12">
            <v>215.5</v>
          </cell>
          <cell r="N12">
            <v>207.5</v>
          </cell>
          <cell r="O12">
            <v>197.5</v>
          </cell>
          <cell r="P12">
            <v>260586</v>
          </cell>
          <cell r="Q12">
            <v>246223</v>
          </cell>
          <cell r="R12">
            <v>97752</v>
          </cell>
          <cell r="S12">
            <v>333931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97</v>
          </cell>
          <cell r="Y12">
            <v>26</v>
          </cell>
          <cell r="Z12">
            <v>0</v>
          </cell>
          <cell r="AA12">
            <v>0</v>
          </cell>
          <cell r="AB12">
            <v>0.12690000000000001</v>
          </cell>
          <cell r="AC12"/>
          <cell r="AD12">
            <v>184143</v>
          </cell>
          <cell r="AE12">
            <v>184143</v>
          </cell>
          <cell r="AF12">
            <v>218</v>
          </cell>
          <cell r="AG12">
            <v>215.5</v>
          </cell>
          <cell r="AH12">
            <v>207.5</v>
          </cell>
          <cell r="AI12">
            <v>197.5</v>
          </cell>
          <cell r="AJ12">
            <v>0</v>
          </cell>
          <cell r="AK12"/>
          <cell r="AL12">
            <v>214171</v>
          </cell>
          <cell r="AM12">
            <v>0</v>
          </cell>
          <cell r="AN12">
            <v>37245</v>
          </cell>
          <cell r="AO12">
            <v>197.5</v>
          </cell>
          <cell r="AP12"/>
          <cell r="AQ12">
            <v>0</v>
          </cell>
          <cell r="AR12">
            <v>0.3</v>
          </cell>
          <cell r="AS12"/>
          <cell r="AT12">
            <v>0</v>
          </cell>
        </row>
        <row r="13">
          <cell r="A13">
            <v>111</v>
          </cell>
          <cell r="B13" t="str">
            <v>111 - Doniphan West Schools</v>
          </cell>
          <cell r="C13" t="str">
            <v>Doniphan</v>
          </cell>
          <cell r="D13">
            <v>64905992</v>
          </cell>
          <cell r="E13">
            <v>62623738</v>
          </cell>
          <cell r="F13">
            <v>68458263</v>
          </cell>
          <cell r="G13">
            <v>66182574</v>
          </cell>
          <cell r="H13">
            <v>309</v>
          </cell>
          <cell r="I13">
            <v>323.5</v>
          </cell>
          <cell r="J13">
            <v>229</v>
          </cell>
          <cell r="K13">
            <v>2734896</v>
          </cell>
          <cell r="L13">
            <v>319</v>
          </cell>
          <cell r="M13">
            <v>315</v>
          </cell>
          <cell r="N13">
            <v>310.5</v>
          </cell>
          <cell r="O13">
            <v>316</v>
          </cell>
          <cell r="P13">
            <v>265802</v>
          </cell>
          <cell r="Q13">
            <v>302044</v>
          </cell>
          <cell r="R13">
            <v>0</v>
          </cell>
          <cell r="S13">
            <v>555221</v>
          </cell>
          <cell r="T13">
            <v>4780</v>
          </cell>
          <cell r="U13">
            <v>5455</v>
          </cell>
          <cell r="V13">
            <v>0</v>
          </cell>
          <cell r="W13">
            <v>0</v>
          </cell>
          <cell r="X13">
            <v>84</v>
          </cell>
          <cell r="Y13">
            <v>38</v>
          </cell>
          <cell r="Z13">
            <v>0</v>
          </cell>
          <cell r="AA13">
            <v>0</v>
          </cell>
          <cell r="AB13">
            <v>0</v>
          </cell>
          <cell r="AC13"/>
          <cell r="AD13">
            <v>294259</v>
          </cell>
          <cell r="AE13">
            <v>294259</v>
          </cell>
          <cell r="AF13">
            <v>319</v>
          </cell>
          <cell r="AG13">
            <v>315</v>
          </cell>
          <cell r="AH13">
            <v>310.5</v>
          </cell>
          <cell r="AI13">
            <v>316</v>
          </cell>
          <cell r="AJ13">
            <v>0</v>
          </cell>
          <cell r="AK13"/>
          <cell r="AL13">
            <v>261166</v>
          </cell>
          <cell r="AM13">
            <v>0</v>
          </cell>
          <cell r="AN13">
            <v>0</v>
          </cell>
          <cell r="AO13">
            <v>310</v>
          </cell>
          <cell r="AP13"/>
          <cell r="AQ13">
            <v>0</v>
          </cell>
          <cell r="AR13">
            <v>0.3</v>
          </cell>
          <cell r="AS13"/>
          <cell r="AT13">
            <v>0</v>
          </cell>
        </row>
        <row r="14">
          <cell r="A14">
            <v>112</v>
          </cell>
          <cell r="B14" t="str">
            <v>112 - Central Plains</v>
          </cell>
          <cell r="C14" t="str">
            <v>Ellsworth</v>
          </cell>
          <cell r="D14">
            <v>86332649</v>
          </cell>
          <cell r="E14">
            <v>82335275</v>
          </cell>
          <cell r="F14">
            <v>90863476</v>
          </cell>
          <cell r="G14">
            <v>86849094</v>
          </cell>
          <cell r="H14">
            <v>443.5</v>
          </cell>
          <cell r="I14">
            <v>481.9</v>
          </cell>
          <cell r="J14">
            <v>582.79999999999995</v>
          </cell>
          <cell r="K14">
            <v>4093335</v>
          </cell>
          <cell r="L14">
            <v>494.2</v>
          </cell>
          <cell r="M14">
            <v>501</v>
          </cell>
          <cell r="N14">
            <v>509.8</v>
          </cell>
          <cell r="O14">
            <v>489.9</v>
          </cell>
          <cell r="P14">
            <v>375620</v>
          </cell>
          <cell r="Q14">
            <v>484831</v>
          </cell>
          <cell r="R14">
            <v>0</v>
          </cell>
          <cell r="S14">
            <v>685976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178</v>
          </cell>
          <cell r="Y14">
            <v>51</v>
          </cell>
          <cell r="Z14">
            <v>0</v>
          </cell>
          <cell r="AA14">
            <v>0</v>
          </cell>
          <cell r="AB14">
            <v>0</v>
          </cell>
          <cell r="AC14"/>
          <cell r="AD14">
            <v>460742</v>
          </cell>
          <cell r="AE14">
            <v>460742</v>
          </cell>
          <cell r="AF14">
            <v>437.5</v>
          </cell>
          <cell r="AG14">
            <v>446.5</v>
          </cell>
          <cell r="AH14">
            <v>474.9</v>
          </cell>
          <cell r="AI14">
            <v>460.6</v>
          </cell>
          <cell r="AJ14">
            <v>0</v>
          </cell>
          <cell r="AK14"/>
          <cell r="AL14">
            <v>303538</v>
          </cell>
          <cell r="AM14">
            <v>0</v>
          </cell>
          <cell r="AN14">
            <v>0</v>
          </cell>
          <cell r="AO14">
            <v>457.1</v>
          </cell>
          <cell r="AP14"/>
          <cell r="AQ14">
            <v>0</v>
          </cell>
          <cell r="AR14">
            <v>0.3</v>
          </cell>
          <cell r="AS14"/>
          <cell r="AT14">
            <v>0</v>
          </cell>
        </row>
        <row r="15">
          <cell r="A15">
            <v>113</v>
          </cell>
          <cell r="B15" t="str">
            <v>113 - Prairie Hills</v>
          </cell>
          <cell r="C15" t="str">
            <v>Nemaha</v>
          </cell>
          <cell r="D15">
            <v>101200764</v>
          </cell>
          <cell r="E15">
            <v>95386919</v>
          </cell>
          <cell r="F15">
            <v>109962328</v>
          </cell>
          <cell r="G15">
            <v>104078228</v>
          </cell>
          <cell r="H15">
            <v>1099.2</v>
          </cell>
          <cell r="I15">
            <v>1086.8</v>
          </cell>
          <cell r="J15">
            <v>543</v>
          </cell>
          <cell r="K15">
            <v>7434735</v>
          </cell>
          <cell r="L15">
            <v>1085.9000000000001</v>
          </cell>
          <cell r="M15">
            <v>1104.7</v>
          </cell>
          <cell r="N15">
            <v>1063.8</v>
          </cell>
          <cell r="O15">
            <v>1064.0999999999999</v>
          </cell>
          <cell r="P15">
            <v>854906</v>
          </cell>
          <cell r="Q15">
            <v>751541</v>
          </cell>
          <cell r="R15">
            <v>514934</v>
          </cell>
          <cell r="S15">
            <v>1100793</v>
          </cell>
          <cell r="T15">
            <v>16386</v>
          </cell>
          <cell r="U15">
            <v>8481</v>
          </cell>
          <cell r="V15">
            <v>0</v>
          </cell>
          <cell r="W15">
            <v>0</v>
          </cell>
          <cell r="X15">
            <v>311</v>
          </cell>
          <cell r="Y15">
            <v>89</v>
          </cell>
          <cell r="Z15">
            <v>0.22</v>
          </cell>
          <cell r="AA15">
            <v>0</v>
          </cell>
          <cell r="AB15">
            <v>0.2273</v>
          </cell>
          <cell r="AC15"/>
          <cell r="AD15">
            <v>809835</v>
          </cell>
          <cell r="AE15">
            <v>809835</v>
          </cell>
          <cell r="AF15">
            <v>1085.9000000000001</v>
          </cell>
          <cell r="AG15">
            <v>1104.7</v>
          </cell>
          <cell r="AH15">
            <v>1063.8</v>
          </cell>
          <cell r="AI15">
            <v>1064.0999999999999</v>
          </cell>
          <cell r="AJ15">
            <v>0</v>
          </cell>
          <cell r="AK15"/>
          <cell r="AL15">
            <v>458388</v>
          </cell>
          <cell r="AM15">
            <v>7</v>
          </cell>
          <cell r="AN15">
            <v>0</v>
          </cell>
          <cell r="AO15">
            <v>1050.0999999999999</v>
          </cell>
          <cell r="AP15"/>
          <cell r="AQ15">
            <v>0</v>
          </cell>
          <cell r="AR15">
            <v>0.3</v>
          </cell>
          <cell r="AS15"/>
          <cell r="AT15">
            <v>0</v>
          </cell>
        </row>
        <row r="16">
          <cell r="A16">
            <v>114</v>
          </cell>
          <cell r="B16" t="str">
            <v>114 - Riverside</v>
          </cell>
          <cell r="C16" t="str">
            <v>Doniphan</v>
          </cell>
          <cell r="D16">
            <v>38435966</v>
          </cell>
          <cell r="E16">
            <v>35387585</v>
          </cell>
          <cell r="F16">
            <v>38210303</v>
          </cell>
          <cell r="G16">
            <v>35180431</v>
          </cell>
          <cell r="H16">
            <v>594.79999999999995</v>
          </cell>
          <cell r="I16">
            <v>584.70000000000005</v>
          </cell>
          <cell r="J16">
            <v>88</v>
          </cell>
          <cell r="K16">
            <v>4934181</v>
          </cell>
          <cell r="L16">
            <v>644.6</v>
          </cell>
          <cell r="M16">
            <v>643.1</v>
          </cell>
          <cell r="N16">
            <v>589</v>
          </cell>
          <cell r="O16">
            <v>596.4</v>
          </cell>
          <cell r="P16">
            <v>593030</v>
          </cell>
          <cell r="Q16">
            <v>569063</v>
          </cell>
          <cell r="R16">
            <v>873566</v>
          </cell>
          <cell r="S16">
            <v>631555</v>
          </cell>
          <cell r="T16">
            <v>13682</v>
          </cell>
          <cell r="U16">
            <v>11231</v>
          </cell>
          <cell r="V16">
            <v>0</v>
          </cell>
          <cell r="W16">
            <v>100000</v>
          </cell>
          <cell r="X16">
            <v>278</v>
          </cell>
          <cell r="Y16">
            <v>77</v>
          </cell>
          <cell r="Z16">
            <v>0.42</v>
          </cell>
          <cell r="AA16">
            <v>0.17</v>
          </cell>
          <cell r="AB16">
            <v>0.53369999999999995</v>
          </cell>
          <cell r="AC16"/>
          <cell r="AD16">
            <v>493540</v>
          </cell>
          <cell r="AE16">
            <v>493540</v>
          </cell>
          <cell r="AF16">
            <v>644.6</v>
          </cell>
          <cell r="AG16">
            <v>605.29999999999995</v>
          </cell>
          <cell r="AH16">
            <v>578.20000000000005</v>
          </cell>
          <cell r="AI16">
            <v>592</v>
          </cell>
          <cell r="AJ16">
            <v>0</v>
          </cell>
          <cell r="AK16"/>
          <cell r="AL16">
            <v>227268</v>
          </cell>
          <cell r="AM16">
            <v>0</v>
          </cell>
          <cell r="AN16">
            <v>0</v>
          </cell>
          <cell r="AO16">
            <v>588.5</v>
          </cell>
          <cell r="AP16"/>
          <cell r="AQ16">
            <v>0</v>
          </cell>
          <cell r="AR16">
            <v>0.3</v>
          </cell>
          <cell r="AS16"/>
          <cell r="AT16">
            <v>0</v>
          </cell>
        </row>
        <row r="17">
          <cell r="A17">
            <v>115</v>
          </cell>
          <cell r="B17" t="str">
            <v>115 - Nemaha Central</v>
          </cell>
          <cell r="C17" t="str">
            <v>Nemaha</v>
          </cell>
          <cell r="D17">
            <v>77260272</v>
          </cell>
          <cell r="E17">
            <v>73496123</v>
          </cell>
          <cell r="F17">
            <v>80548580</v>
          </cell>
          <cell r="G17">
            <v>76737147</v>
          </cell>
          <cell r="H17">
            <v>565.29999999999995</v>
          </cell>
          <cell r="I17">
            <v>560.29999999999995</v>
          </cell>
          <cell r="J17">
            <v>222</v>
          </cell>
          <cell r="K17">
            <v>4076906</v>
          </cell>
          <cell r="L17">
            <v>545.9</v>
          </cell>
          <cell r="M17">
            <v>574.29999999999995</v>
          </cell>
          <cell r="N17">
            <v>558.79999999999995</v>
          </cell>
          <cell r="O17">
            <v>564.20000000000005</v>
          </cell>
          <cell r="P17">
            <v>385432</v>
          </cell>
          <cell r="Q17">
            <v>373201</v>
          </cell>
          <cell r="R17">
            <v>0</v>
          </cell>
          <cell r="S17">
            <v>577233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95</v>
          </cell>
          <cell r="Y17">
            <v>52</v>
          </cell>
          <cell r="Z17">
            <v>0</v>
          </cell>
          <cell r="AA17">
            <v>0</v>
          </cell>
          <cell r="AB17">
            <v>0</v>
          </cell>
          <cell r="AC17"/>
          <cell r="AD17">
            <v>525968</v>
          </cell>
          <cell r="AE17">
            <v>525968</v>
          </cell>
          <cell r="AF17">
            <v>545.9</v>
          </cell>
          <cell r="AG17">
            <v>574.29999999999995</v>
          </cell>
          <cell r="AH17">
            <v>558.79999999999995</v>
          </cell>
          <cell r="AI17">
            <v>564.20000000000005</v>
          </cell>
          <cell r="AJ17">
            <v>0</v>
          </cell>
          <cell r="AK17"/>
          <cell r="AL17">
            <v>225342</v>
          </cell>
          <cell r="AM17">
            <v>1</v>
          </cell>
          <cell r="AN17">
            <v>0</v>
          </cell>
          <cell r="AO17">
            <v>555.20000000000005</v>
          </cell>
          <cell r="AP17"/>
          <cell r="AQ17">
            <v>0</v>
          </cell>
          <cell r="AR17">
            <v>0.3</v>
          </cell>
          <cell r="AS17"/>
          <cell r="AT17">
            <v>0</v>
          </cell>
        </row>
        <row r="18">
          <cell r="A18">
            <v>200</v>
          </cell>
          <cell r="B18" t="str">
            <v>200 - Greeley County</v>
          </cell>
          <cell r="C18" t="str">
            <v>Greeley</v>
          </cell>
          <cell r="D18">
            <v>32045380</v>
          </cell>
          <cell r="E18">
            <v>30676635</v>
          </cell>
          <cell r="F18">
            <v>35657971</v>
          </cell>
          <cell r="G18">
            <v>34285320</v>
          </cell>
          <cell r="H18">
            <v>241.5</v>
          </cell>
          <cell r="I18">
            <v>243.3</v>
          </cell>
          <cell r="J18">
            <v>780</v>
          </cell>
          <cell r="K18">
            <v>2182469</v>
          </cell>
          <cell r="L18">
            <v>244.4</v>
          </cell>
          <cell r="M18">
            <v>245</v>
          </cell>
          <cell r="N18">
            <v>237.3</v>
          </cell>
          <cell r="O18">
            <v>257.10000000000002</v>
          </cell>
          <cell r="P18">
            <v>143327</v>
          </cell>
          <cell r="Q18">
            <v>152516</v>
          </cell>
          <cell r="R18">
            <v>0</v>
          </cell>
          <cell r="S18">
            <v>165851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106</v>
          </cell>
          <cell r="Y18">
            <v>44</v>
          </cell>
          <cell r="Z18">
            <v>0</v>
          </cell>
          <cell r="AA18">
            <v>0</v>
          </cell>
          <cell r="AB18">
            <v>0</v>
          </cell>
          <cell r="AC18"/>
          <cell r="AD18">
            <v>205532</v>
          </cell>
          <cell r="AE18">
            <v>205532</v>
          </cell>
          <cell r="AF18">
            <v>244.4</v>
          </cell>
          <cell r="AG18">
            <v>245</v>
          </cell>
          <cell r="AH18">
            <v>237.3</v>
          </cell>
          <cell r="AI18">
            <v>257.10000000000002</v>
          </cell>
          <cell r="AJ18">
            <v>0</v>
          </cell>
          <cell r="AK18"/>
          <cell r="AL18">
            <v>124420</v>
          </cell>
          <cell r="AM18">
            <v>0</v>
          </cell>
          <cell r="AN18">
            <v>0</v>
          </cell>
          <cell r="AO18">
            <v>253.1</v>
          </cell>
          <cell r="AP18"/>
          <cell r="AQ18">
            <v>0</v>
          </cell>
          <cell r="AR18">
            <v>0.3</v>
          </cell>
          <cell r="AS18"/>
          <cell r="AT18">
            <v>0</v>
          </cell>
        </row>
        <row r="19">
          <cell r="A19">
            <v>202</v>
          </cell>
          <cell r="B19" t="str">
            <v>202 - Turner</v>
          </cell>
          <cell r="C19" t="str">
            <v>Wyandotte</v>
          </cell>
          <cell r="D19">
            <v>122041524</v>
          </cell>
          <cell r="E19">
            <v>107588260</v>
          </cell>
          <cell r="F19">
            <v>134140953</v>
          </cell>
          <cell r="G19">
            <v>119775661</v>
          </cell>
          <cell r="H19">
            <v>3871.2</v>
          </cell>
          <cell r="I19">
            <v>3906.9</v>
          </cell>
          <cell r="J19">
            <v>17</v>
          </cell>
          <cell r="K19">
            <v>27786414</v>
          </cell>
          <cell r="L19">
            <v>3969.6</v>
          </cell>
          <cell r="M19">
            <v>3952.7</v>
          </cell>
          <cell r="N19">
            <v>3870.9</v>
          </cell>
          <cell r="O19">
            <v>4068.4</v>
          </cell>
          <cell r="P19">
            <v>2830707</v>
          </cell>
          <cell r="Q19">
            <v>3068346</v>
          </cell>
          <cell r="R19">
            <v>6684135</v>
          </cell>
          <cell r="S19">
            <v>3234002</v>
          </cell>
          <cell r="T19">
            <v>3002</v>
          </cell>
          <cell r="U19">
            <v>2526</v>
          </cell>
          <cell r="V19">
            <v>0</v>
          </cell>
          <cell r="W19">
            <v>0</v>
          </cell>
          <cell r="X19">
            <v>2529</v>
          </cell>
          <cell r="Y19">
            <v>509</v>
          </cell>
          <cell r="Z19">
            <v>0.69</v>
          </cell>
          <cell r="AA19">
            <v>0.44</v>
          </cell>
          <cell r="AB19">
            <v>0.74160000000000004</v>
          </cell>
          <cell r="AC19"/>
          <cell r="AD19">
            <v>3186710</v>
          </cell>
          <cell r="AE19">
            <v>3186710</v>
          </cell>
          <cell r="AF19">
            <v>3969.6</v>
          </cell>
          <cell r="AG19">
            <v>3952.7</v>
          </cell>
          <cell r="AH19">
            <v>3845.9</v>
          </cell>
          <cell r="AI19">
            <v>4037.5</v>
          </cell>
          <cell r="AJ19">
            <v>0</v>
          </cell>
          <cell r="AK19"/>
          <cell r="AL19">
            <v>671789</v>
          </cell>
          <cell r="AM19">
            <v>0</v>
          </cell>
          <cell r="AN19">
            <v>0</v>
          </cell>
          <cell r="AO19">
            <v>3956</v>
          </cell>
          <cell r="AP19"/>
          <cell r="AQ19">
            <v>0</v>
          </cell>
          <cell r="AR19">
            <v>0.3</v>
          </cell>
          <cell r="AS19"/>
          <cell r="AT19">
            <v>0</v>
          </cell>
        </row>
        <row r="20">
          <cell r="A20">
            <v>203</v>
          </cell>
          <cell r="B20" t="str">
            <v>203 - Piper</v>
          </cell>
          <cell r="C20" t="str">
            <v>Wyandotte</v>
          </cell>
          <cell r="D20">
            <v>192712487</v>
          </cell>
          <cell r="E20">
            <v>183457623</v>
          </cell>
          <cell r="F20">
            <v>199747782</v>
          </cell>
          <cell r="G20">
            <v>190230665</v>
          </cell>
          <cell r="H20">
            <v>1955</v>
          </cell>
          <cell r="I20">
            <v>2159.1999999999998</v>
          </cell>
          <cell r="J20">
            <v>31.4</v>
          </cell>
          <cell r="K20">
            <v>13068536</v>
          </cell>
          <cell r="L20">
            <v>1897</v>
          </cell>
          <cell r="M20">
            <v>1961</v>
          </cell>
          <cell r="N20">
            <v>2075.4</v>
          </cell>
          <cell r="O20">
            <v>2270.3000000000002</v>
          </cell>
          <cell r="P20">
            <v>2314371</v>
          </cell>
          <cell r="Q20">
            <v>2524865</v>
          </cell>
          <cell r="R20">
            <v>1028763</v>
          </cell>
          <cell r="S20">
            <v>1285790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</v>
          </cell>
          <cell r="Y20">
            <v>139</v>
          </cell>
          <cell r="Z20">
            <v>0.19</v>
          </cell>
          <cell r="AA20">
            <v>0</v>
          </cell>
          <cell r="AB20">
            <v>0.30370000000000003</v>
          </cell>
          <cell r="AC20"/>
          <cell r="AD20">
            <v>1288802</v>
          </cell>
          <cell r="AE20">
            <v>1288802</v>
          </cell>
          <cell r="AF20">
            <v>1893</v>
          </cell>
          <cell r="AG20">
            <v>1959</v>
          </cell>
          <cell r="AH20">
            <v>2075.4</v>
          </cell>
          <cell r="AI20">
            <v>2265.3000000000002</v>
          </cell>
          <cell r="AJ20">
            <v>2.9499999999999998E-2</v>
          </cell>
          <cell r="AK20"/>
          <cell r="AL20">
            <v>608616</v>
          </cell>
          <cell r="AM20">
            <v>34</v>
          </cell>
          <cell r="AN20">
            <v>0</v>
          </cell>
          <cell r="AO20">
            <v>2260.3000000000002</v>
          </cell>
          <cell r="AP20"/>
          <cell r="AQ20">
            <v>0</v>
          </cell>
          <cell r="AR20">
            <v>0.3</v>
          </cell>
          <cell r="AS20"/>
          <cell r="AT20">
            <v>0</v>
          </cell>
        </row>
        <row r="21">
          <cell r="A21">
            <v>204</v>
          </cell>
          <cell r="B21" t="str">
            <v>204 - Bonner Springs</v>
          </cell>
          <cell r="C21" t="str">
            <v>Wyandotte</v>
          </cell>
          <cell r="D21">
            <v>178152353</v>
          </cell>
          <cell r="E21">
            <v>167021358</v>
          </cell>
          <cell r="F21">
            <v>187475481</v>
          </cell>
          <cell r="G21">
            <v>176333367</v>
          </cell>
          <cell r="H21">
            <v>2570.5</v>
          </cell>
          <cell r="I21">
            <v>2630.5</v>
          </cell>
          <cell r="J21">
            <v>38</v>
          </cell>
          <cell r="K21">
            <v>17371860</v>
          </cell>
          <cell r="L21">
            <v>2526.1</v>
          </cell>
          <cell r="M21">
            <v>2629.6</v>
          </cell>
          <cell r="N21">
            <v>2583.8000000000002</v>
          </cell>
          <cell r="O21">
            <v>2669.1</v>
          </cell>
          <cell r="P21">
            <v>3108721</v>
          </cell>
          <cell r="Q21">
            <v>3164026</v>
          </cell>
          <cell r="R21">
            <v>2367424</v>
          </cell>
          <cell r="S21">
            <v>2016420</v>
          </cell>
          <cell r="T21">
            <v>6313</v>
          </cell>
          <cell r="U21">
            <v>5027</v>
          </cell>
          <cell r="V21">
            <v>0</v>
          </cell>
          <cell r="W21">
            <v>0</v>
          </cell>
          <cell r="X21">
            <v>987</v>
          </cell>
          <cell r="Y21">
            <v>375</v>
          </cell>
          <cell r="Z21">
            <v>0.35</v>
          </cell>
          <cell r="AA21">
            <v>0.1</v>
          </cell>
          <cell r="AB21">
            <v>0.46110000000000001</v>
          </cell>
          <cell r="AC21"/>
          <cell r="AD21">
            <v>2190165</v>
          </cell>
          <cell r="AE21">
            <v>2190165</v>
          </cell>
          <cell r="AF21">
            <v>2526.1</v>
          </cell>
          <cell r="AG21">
            <v>2593.5</v>
          </cell>
          <cell r="AH21">
            <v>2543</v>
          </cell>
          <cell r="AI21">
            <v>2626.7</v>
          </cell>
          <cell r="AJ21">
            <v>0</v>
          </cell>
          <cell r="AK21"/>
          <cell r="AL21">
            <v>506538</v>
          </cell>
          <cell r="AM21">
            <v>4</v>
          </cell>
          <cell r="AN21">
            <v>0</v>
          </cell>
          <cell r="AO21">
            <v>2607.6999999999998</v>
          </cell>
          <cell r="AP21"/>
          <cell r="AQ21">
            <v>0</v>
          </cell>
          <cell r="AR21">
            <v>0.3</v>
          </cell>
          <cell r="AS21"/>
          <cell r="AT21">
            <v>0</v>
          </cell>
        </row>
        <row r="22">
          <cell r="A22">
            <v>205</v>
          </cell>
          <cell r="B22" t="str">
            <v>205 - Bluestem</v>
          </cell>
          <cell r="C22" t="str">
            <v>Butler</v>
          </cell>
          <cell r="D22">
            <v>34162252</v>
          </cell>
          <cell r="E22">
            <v>30548187</v>
          </cell>
          <cell r="F22">
            <v>36170508</v>
          </cell>
          <cell r="G22">
            <v>32547875</v>
          </cell>
          <cell r="H22">
            <v>486.3</v>
          </cell>
          <cell r="I22">
            <v>485</v>
          </cell>
          <cell r="J22">
            <v>348.6</v>
          </cell>
          <cell r="K22">
            <v>4053271</v>
          </cell>
          <cell r="L22">
            <v>507.8</v>
          </cell>
          <cell r="M22">
            <v>486.3</v>
          </cell>
          <cell r="N22">
            <v>473.5</v>
          </cell>
          <cell r="O22">
            <v>475.5</v>
          </cell>
          <cell r="P22">
            <v>496512</v>
          </cell>
          <cell r="Q22">
            <v>472528</v>
          </cell>
          <cell r="R22">
            <v>571347</v>
          </cell>
          <cell r="S22">
            <v>606474</v>
          </cell>
          <cell r="T22">
            <v>6261</v>
          </cell>
          <cell r="U22">
            <v>6168</v>
          </cell>
          <cell r="V22">
            <v>0</v>
          </cell>
          <cell r="W22">
            <v>0</v>
          </cell>
          <cell r="X22">
            <v>202</v>
          </cell>
          <cell r="Y22">
            <v>52</v>
          </cell>
          <cell r="Z22">
            <v>0.25</v>
          </cell>
          <cell r="AA22">
            <v>0</v>
          </cell>
          <cell r="AB22">
            <v>0.40770000000000001</v>
          </cell>
          <cell r="AC22"/>
          <cell r="AD22">
            <v>400657</v>
          </cell>
          <cell r="AE22">
            <v>400657</v>
          </cell>
          <cell r="AF22">
            <v>507.8</v>
          </cell>
          <cell r="AG22">
            <v>486.3</v>
          </cell>
          <cell r="AH22">
            <v>473.5</v>
          </cell>
          <cell r="AI22">
            <v>475.5</v>
          </cell>
          <cell r="AJ22">
            <v>0</v>
          </cell>
          <cell r="AK22"/>
          <cell r="AL22">
            <v>294293</v>
          </cell>
          <cell r="AM22">
            <v>4</v>
          </cell>
          <cell r="AN22">
            <v>0</v>
          </cell>
          <cell r="AO22">
            <v>475.5</v>
          </cell>
          <cell r="AP22"/>
          <cell r="AQ22">
            <v>0</v>
          </cell>
          <cell r="AR22">
            <v>0.3</v>
          </cell>
          <cell r="AS22"/>
          <cell r="AT22">
            <v>0</v>
          </cell>
        </row>
        <row r="23">
          <cell r="A23">
            <v>206</v>
          </cell>
          <cell r="B23" t="str">
            <v>206 - Remington-Whitewater</v>
          </cell>
          <cell r="C23" t="str">
            <v>Butler</v>
          </cell>
          <cell r="D23">
            <v>47001297</v>
          </cell>
          <cell r="E23">
            <v>43884015</v>
          </cell>
          <cell r="F23">
            <v>48132964</v>
          </cell>
          <cell r="G23">
            <v>45018693</v>
          </cell>
          <cell r="H23">
            <v>491.7</v>
          </cell>
          <cell r="I23">
            <v>501.9</v>
          </cell>
          <cell r="J23">
            <v>253</v>
          </cell>
          <cell r="K23">
            <v>4111358</v>
          </cell>
          <cell r="L23">
            <v>490.9</v>
          </cell>
          <cell r="M23">
            <v>514.20000000000005</v>
          </cell>
          <cell r="N23">
            <v>495.1</v>
          </cell>
          <cell r="O23">
            <v>510.2</v>
          </cell>
          <cell r="P23">
            <v>516424</v>
          </cell>
          <cell r="Q23">
            <v>569641</v>
          </cell>
          <cell r="R23">
            <v>273957</v>
          </cell>
          <cell r="S23">
            <v>531708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124</v>
          </cell>
          <cell r="Y23">
            <v>70</v>
          </cell>
          <cell r="Z23">
            <v>7.0000000000000007E-2</v>
          </cell>
          <cell r="AA23">
            <v>0</v>
          </cell>
          <cell r="AB23">
            <v>0.23780000000000001</v>
          </cell>
          <cell r="AC23"/>
          <cell r="AD23">
            <v>405062</v>
          </cell>
          <cell r="AE23">
            <v>405062</v>
          </cell>
          <cell r="AF23">
            <v>475.9</v>
          </cell>
          <cell r="AG23">
            <v>497.2</v>
          </cell>
          <cell r="AH23">
            <v>491.9</v>
          </cell>
          <cell r="AI23">
            <v>510.2</v>
          </cell>
          <cell r="AJ23">
            <v>0</v>
          </cell>
          <cell r="AK23"/>
          <cell r="AL23">
            <v>348606</v>
          </cell>
          <cell r="AM23">
            <v>5</v>
          </cell>
          <cell r="AN23">
            <v>0</v>
          </cell>
          <cell r="AO23">
            <v>504.7</v>
          </cell>
          <cell r="AP23"/>
          <cell r="AQ23">
            <v>0</v>
          </cell>
          <cell r="AR23">
            <v>0.3</v>
          </cell>
          <cell r="AS23"/>
          <cell r="AT23">
            <v>0</v>
          </cell>
        </row>
        <row r="24">
          <cell r="A24">
            <v>207</v>
          </cell>
          <cell r="B24" t="str">
            <v>207 - Ft. Leavenworth</v>
          </cell>
          <cell r="C24" t="str">
            <v>Leavenworth</v>
          </cell>
          <cell r="D24">
            <v>2280646</v>
          </cell>
          <cell r="E24">
            <v>2280646</v>
          </cell>
          <cell r="F24">
            <v>2031798</v>
          </cell>
          <cell r="G24">
            <v>2031798</v>
          </cell>
          <cell r="H24">
            <v>1597.1</v>
          </cell>
          <cell r="I24">
            <v>1675.5</v>
          </cell>
          <cell r="J24">
            <v>8.5</v>
          </cell>
          <cell r="K24">
            <v>9478196</v>
          </cell>
          <cell r="L24">
            <v>1738.9</v>
          </cell>
          <cell r="M24">
            <v>1653.1</v>
          </cell>
          <cell r="N24">
            <v>1567.5</v>
          </cell>
          <cell r="O24">
            <v>1823.6</v>
          </cell>
          <cell r="P24">
            <v>1407944</v>
          </cell>
          <cell r="Q24">
            <v>1378463</v>
          </cell>
          <cell r="R24">
            <v>3450742</v>
          </cell>
          <cell r="S24">
            <v>1239600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70</v>
          </cell>
          <cell r="Y24">
            <v>104</v>
          </cell>
          <cell r="Z24">
            <v>1</v>
          </cell>
          <cell r="AA24">
            <v>0.75</v>
          </cell>
          <cell r="AB24">
            <v>0.98870000000000002</v>
          </cell>
          <cell r="AC24"/>
          <cell r="AD24">
            <v>1464552</v>
          </cell>
          <cell r="AE24">
            <v>1464552</v>
          </cell>
          <cell r="AF24">
            <v>1738.9</v>
          </cell>
          <cell r="AG24">
            <v>1653.1</v>
          </cell>
          <cell r="AH24">
            <v>1567.5</v>
          </cell>
          <cell r="AI24">
            <v>1823.6</v>
          </cell>
          <cell r="AJ24">
            <v>0</v>
          </cell>
          <cell r="AK24"/>
          <cell r="AL24">
            <v>83974</v>
          </cell>
          <cell r="AM24">
            <v>1796</v>
          </cell>
          <cell r="AN24">
            <v>5258905</v>
          </cell>
          <cell r="AO24">
            <v>1756.6</v>
          </cell>
          <cell r="AP24"/>
          <cell r="AQ24">
            <v>56</v>
          </cell>
          <cell r="AR24">
            <v>0.3</v>
          </cell>
          <cell r="AS24"/>
          <cell r="AT24">
            <v>0</v>
          </cell>
        </row>
        <row r="25">
          <cell r="A25">
            <v>208</v>
          </cell>
          <cell r="B25" t="str">
            <v>208 - WaKeeney</v>
          </cell>
          <cell r="C25" t="str">
            <v>Trego</v>
          </cell>
          <cell r="D25">
            <v>42412199</v>
          </cell>
          <cell r="E25">
            <v>39229797</v>
          </cell>
          <cell r="F25">
            <v>46931109</v>
          </cell>
          <cell r="G25">
            <v>43730007</v>
          </cell>
          <cell r="H25">
            <v>367</v>
          </cell>
          <cell r="I25">
            <v>381.5</v>
          </cell>
          <cell r="J25">
            <v>706.7</v>
          </cell>
          <cell r="K25">
            <v>3110258</v>
          </cell>
          <cell r="L25">
            <v>370.3</v>
          </cell>
          <cell r="M25">
            <v>367</v>
          </cell>
          <cell r="N25">
            <v>371.5</v>
          </cell>
          <cell r="O25">
            <v>385.3</v>
          </cell>
          <cell r="P25">
            <v>460714</v>
          </cell>
          <cell r="Q25">
            <v>450530</v>
          </cell>
          <cell r="R25">
            <v>61493</v>
          </cell>
          <cell r="S25">
            <v>509998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120</v>
          </cell>
          <cell r="Y25">
            <v>31</v>
          </cell>
          <cell r="Z25">
            <v>0</v>
          </cell>
          <cell r="AA25">
            <v>0</v>
          </cell>
          <cell r="AB25">
            <v>3.8800000000000001E-2</v>
          </cell>
          <cell r="AC25"/>
          <cell r="AD25">
            <v>307358</v>
          </cell>
          <cell r="AE25">
            <v>307358</v>
          </cell>
          <cell r="AF25">
            <v>370.3</v>
          </cell>
          <cell r="AG25">
            <v>367</v>
          </cell>
          <cell r="AH25">
            <v>371.5</v>
          </cell>
          <cell r="AI25">
            <v>385.3</v>
          </cell>
          <cell r="AJ25">
            <v>0</v>
          </cell>
          <cell r="AK25"/>
          <cell r="AL25">
            <v>131353</v>
          </cell>
          <cell r="AM25">
            <v>0</v>
          </cell>
          <cell r="AN25">
            <v>0</v>
          </cell>
          <cell r="AO25">
            <v>385.3</v>
          </cell>
          <cell r="AP25"/>
          <cell r="AQ25">
            <v>0</v>
          </cell>
          <cell r="AR25">
            <v>0.3</v>
          </cell>
          <cell r="AS25"/>
          <cell r="AT25">
            <v>0</v>
          </cell>
        </row>
        <row r="26">
          <cell r="A26">
            <v>209</v>
          </cell>
          <cell r="B26" t="str">
            <v>209 - Moscow</v>
          </cell>
          <cell r="C26" t="str">
            <v>Stevens</v>
          </cell>
          <cell r="D26">
            <v>22952195</v>
          </cell>
          <cell r="E26">
            <v>22369439</v>
          </cell>
          <cell r="F26">
            <v>27982289</v>
          </cell>
          <cell r="G26">
            <v>27405124</v>
          </cell>
          <cell r="H26">
            <v>163.19999999999999</v>
          </cell>
          <cell r="I26">
            <v>171</v>
          </cell>
          <cell r="J26">
            <v>223</v>
          </cell>
          <cell r="K26">
            <v>1720978</v>
          </cell>
          <cell r="L26">
            <v>190.7</v>
          </cell>
          <cell r="M26">
            <v>167.2</v>
          </cell>
          <cell r="N26">
            <v>166</v>
          </cell>
          <cell r="O26">
            <v>178.5</v>
          </cell>
          <cell r="P26">
            <v>103887</v>
          </cell>
          <cell r="Q26">
            <v>110548</v>
          </cell>
          <cell r="R26">
            <v>0</v>
          </cell>
          <cell r="S26">
            <v>138161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98</v>
          </cell>
          <cell r="Y26">
            <v>22</v>
          </cell>
          <cell r="Z26">
            <v>0</v>
          </cell>
          <cell r="AA26">
            <v>0</v>
          </cell>
          <cell r="AB26">
            <v>0</v>
          </cell>
          <cell r="AC26"/>
          <cell r="AD26">
            <v>174865</v>
          </cell>
          <cell r="AE26">
            <v>174865</v>
          </cell>
          <cell r="AF26">
            <v>190.7</v>
          </cell>
          <cell r="AG26">
            <v>167.2</v>
          </cell>
          <cell r="AH26">
            <v>166</v>
          </cell>
          <cell r="AI26">
            <v>178.5</v>
          </cell>
          <cell r="AJ26">
            <v>0</v>
          </cell>
          <cell r="AK26"/>
          <cell r="AL26">
            <v>69721</v>
          </cell>
          <cell r="AM26">
            <v>0</v>
          </cell>
          <cell r="AN26">
            <v>0</v>
          </cell>
          <cell r="AO26">
            <v>176</v>
          </cell>
          <cell r="AP26"/>
          <cell r="AQ26">
            <v>0</v>
          </cell>
          <cell r="AR26">
            <v>0.3</v>
          </cell>
          <cell r="AS26"/>
          <cell r="AT26">
            <v>0</v>
          </cell>
        </row>
        <row r="27">
          <cell r="A27">
            <v>210</v>
          </cell>
          <cell r="B27" t="str">
            <v>210 - Hugoton</v>
          </cell>
          <cell r="C27" t="str">
            <v>Stevens</v>
          </cell>
          <cell r="D27">
            <v>77967710</v>
          </cell>
          <cell r="E27">
            <v>73888625</v>
          </cell>
          <cell r="F27">
            <v>92206269</v>
          </cell>
          <cell r="G27">
            <v>88121884</v>
          </cell>
          <cell r="H27">
            <v>1010.4</v>
          </cell>
          <cell r="I27">
            <v>995.6</v>
          </cell>
          <cell r="J27">
            <v>575</v>
          </cell>
          <cell r="K27">
            <v>7654242</v>
          </cell>
          <cell r="L27">
            <v>1058.3</v>
          </cell>
          <cell r="M27">
            <v>1042.4000000000001</v>
          </cell>
          <cell r="N27">
            <v>971.4</v>
          </cell>
          <cell r="O27">
            <v>990.7</v>
          </cell>
          <cell r="P27">
            <v>531463</v>
          </cell>
          <cell r="Q27">
            <v>565537</v>
          </cell>
          <cell r="R27">
            <v>838216</v>
          </cell>
          <cell r="S27">
            <v>622779</v>
          </cell>
          <cell r="T27">
            <v>6576</v>
          </cell>
          <cell r="U27">
            <v>5233</v>
          </cell>
          <cell r="V27">
            <v>0</v>
          </cell>
          <cell r="W27">
            <v>0</v>
          </cell>
          <cell r="X27">
            <v>479</v>
          </cell>
          <cell r="Y27">
            <v>139</v>
          </cell>
          <cell r="Z27">
            <v>0.08</v>
          </cell>
          <cell r="AA27">
            <v>0</v>
          </cell>
          <cell r="AB27">
            <v>0.20100000000000001</v>
          </cell>
          <cell r="AC27"/>
          <cell r="AD27">
            <v>795672</v>
          </cell>
          <cell r="AE27">
            <v>795672</v>
          </cell>
          <cell r="AF27">
            <v>1052.8</v>
          </cell>
          <cell r="AG27">
            <v>1040.4000000000001</v>
          </cell>
          <cell r="AH27">
            <v>969.1</v>
          </cell>
          <cell r="AI27">
            <v>983.6</v>
          </cell>
          <cell r="AJ27">
            <v>0</v>
          </cell>
          <cell r="AK27"/>
          <cell r="AL27">
            <v>245372</v>
          </cell>
          <cell r="AM27">
            <v>0</v>
          </cell>
          <cell r="AN27">
            <v>0</v>
          </cell>
          <cell r="AO27">
            <v>959.1</v>
          </cell>
          <cell r="AP27"/>
          <cell r="AQ27">
            <v>0</v>
          </cell>
          <cell r="AR27">
            <v>0.3</v>
          </cell>
          <cell r="AS27"/>
          <cell r="AT27">
            <v>0</v>
          </cell>
        </row>
        <row r="28">
          <cell r="A28">
            <v>211</v>
          </cell>
          <cell r="B28" t="str">
            <v>211 - Norton</v>
          </cell>
          <cell r="C28" t="str">
            <v>Norton</v>
          </cell>
          <cell r="D28">
            <v>48322767</v>
          </cell>
          <cell r="E28">
            <v>44069365</v>
          </cell>
          <cell r="F28">
            <v>52899185</v>
          </cell>
          <cell r="G28">
            <v>48625724</v>
          </cell>
          <cell r="H28">
            <v>677.7</v>
          </cell>
          <cell r="I28">
            <v>659</v>
          </cell>
          <cell r="J28">
            <v>678</v>
          </cell>
          <cell r="K28">
            <v>5279507</v>
          </cell>
          <cell r="L28">
            <v>689.1</v>
          </cell>
          <cell r="M28">
            <v>677.7</v>
          </cell>
          <cell r="N28">
            <v>635.5</v>
          </cell>
          <cell r="O28">
            <v>675.1</v>
          </cell>
          <cell r="P28">
            <v>827060</v>
          </cell>
          <cell r="Q28">
            <v>763722</v>
          </cell>
          <cell r="R28">
            <v>650492</v>
          </cell>
          <cell r="S28">
            <v>866534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213</v>
          </cell>
          <cell r="Y28">
            <v>99</v>
          </cell>
          <cell r="Z28">
            <v>0.24</v>
          </cell>
          <cell r="AA28">
            <v>0</v>
          </cell>
          <cell r="AB28">
            <v>0.39860000000000001</v>
          </cell>
          <cell r="AC28"/>
          <cell r="AD28">
            <v>507740</v>
          </cell>
          <cell r="AE28">
            <v>507740</v>
          </cell>
          <cell r="AF28">
            <v>689.1</v>
          </cell>
          <cell r="AG28">
            <v>677.7</v>
          </cell>
          <cell r="AH28">
            <v>635.5</v>
          </cell>
          <cell r="AI28">
            <v>675.1</v>
          </cell>
          <cell r="AJ28">
            <v>0</v>
          </cell>
          <cell r="AK28"/>
          <cell r="AL28">
            <v>220334</v>
          </cell>
          <cell r="AM28">
            <v>0</v>
          </cell>
          <cell r="AN28">
            <v>4373</v>
          </cell>
          <cell r="AO28">
            <v>675.1</v>
          </cell>
          <cell r="AP28"/>
          <cell r="AQ28">
            <v>0</v>
          </cell>
          <cell r="AR28">
            <v>0.3</v>
          </cell>
          <cell r="AS28"/>
          <cell r="AT28">
            <v>0</v>
          </cell>
        </row>
        <row r="29">
          <cell r="A29">
            <v>212</v>
          </cell>
          <cell r="B29" t="str">
            <v>212 - Northern Valley</v>
          </cell>
          <cell r="C29" t="str">
            <v>Norton</v>
          </cell>
          <cell r="D29">
            <v>14519878</v>
          </cell>
          <cell r="E29">
            <v>13640024</v>
          </cell>
          <cell r="F29">
            <v>16603401</v>
          </cell>
          <cell r="G29">
            <v>15712996</v>
          </cell>
          <cell r="H29">
            <v>163</v>
          </cell>
          <cell r="I29">
            <v>145</v>
          </cell>
          <cell r="J29">
            <v>263</v>
          </cell>
          <cell r="K29">
            <v>1738120</v>
          </cell>
          <cell r="L29">
            <v>170</v>
          </cell>
          <cell r="M29">
            <v>164.5</v>
          </cell>
          <cell r="N29">
            <v>145.5</v>
          </cell>
          <cell r="O29">
            <v>153.5</v>
          </cell>
          <cell r="P29">
            <v>201789</v>
          </cell>
          <cell r="Q29">
            <v>171585</v>
          </cell>
          <cell r="R29">
            <v>100714</v>
          </cell>
          <cell r="S29">
            <v>247100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81</v>
          </cell>
          <cell r="Y29">
            <v>7</v>
          </cell>
          <cell r="Z29">
            <v>0</v>
          </cell>
          <cell r="AA29">
            <v>0</v>
          </cell>
          <cell r="AB29">
            <v>0.20669999999999999</v>
          </cell>
          <cell r="AC29"/>
          <cell r="AD29">
            <v>160403</v>
          </cell>
          <cell r="AE29">
            <v>160403</v>
          </cell>
          <cell r="AF29">
            <v>170</v>
          </cell>
          <cell r="AG29">
            <v>164.5</v>
          </cell>
          <cell r="AH29">
            <v>145.5</v>
          </cell>
          <cell r="AI29">
            <v>152</v>
          </cell>
          <cell r="AJ29">
            <v>0</v>
          </cell>
          <cell r="AK29"/>
          <cell r="AL29">
            <v>124805</v>
          </cell>
          <cell r="AM29">
            <v>0</v>
          </cell>
          <cell r="AN29">
            <v>0</v>
          </cell>
          <cell r="AO29">
            <v>150.5</v>
          </cell>
          <cell r="AP29"/>
          <cell r="AQ29">
            <v>0</v>
          </cell>
          <cell r="AR29">
            <v>0.3</v>
          </cell>
          <cell r="AS29"/>
          <cell r="AT29">
            <v>0</v>
          </cell>
        </row>
        <row r="30">
          <cell r="A30">
            <v>214</v>
          </cell>
          <cell r="B30" t="str">
            <v>214 - Ulysses</v>
          </cell>
          <cell r="C30" t="str">
            <v>Grant</v>
          </cell>
          <cell r="D30">
            <v>136024431</v>
          </cell>
          <cell r="E30">
            <v>130133690</v>
          </cell>
          <cell r="F30">
            <v>149772406</v>
          </cell>
          <cell r="G30">
            <v>143899718</v>
          </cell>
          <cell r="H30">
            <v>1626</v>
          </cell>
          <cell r="I30">
            <v>1633</v>
          </cell>
          <cell r="J30">
            <v>517</v>
          </cell>
          <cell r="K30">
            <v>10864313</v>
          </cell>
          <cell r="L30">
            <v>1715.6</v>
          </cell>
          <cell r="M30">
            <v>1698.4</v>
          </cell>
          <cell r="N30">
            <v>1614.6</v>
          </cell>
          <cell r="O30">
            <v>1636.1</v>
          </cell>
          <cell r="P30">
            <v>866872</v>
          </cell>
          <cell r="Q30">
            <v>920606</v>
          </cell>
          <cell r="R30">
            <v>1073190</v>
          </cell>
          <cell r="S30">
            <v>994230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816</v>
          </cell>
          <cell r="Y30">
            <v>145</v>
          </cell>
          <cell r="Z30">
            <v>0.09</v>
          </cell>
          <cell r="AA30">
            <v>0</v>
          </cell>
          <cell r="AB30">
            <v>0.23719999999999999</v>
          </cell>
          <cell r="AC30"/>
          <cell r="AD30">
            <v>1154532</v>
          </cell>
          <cell r="AE30">
            <v>1154532</v>
          </cell>
          <cell r="AF30">
            <v>1699.8</v>
          </cell>
          <cell r="AG30">
            <v>1649.5</v>
          </cell>
          <cell r="AH30">
            <v>1597</v>
          </cell>
          <cell r="AI30">
            <v>1618.2</v>
          </cell>
          <cell r="AJ30">
            <v>0</v>
          </cell>
          <cell r="AK30"/>
          <cell r="AL30">
            <v>263477</v>
          </cell>
          <cell r="AM30">
            <v>1</v>
          </cell>
          <cell r="AN30">
            <v>0</v>
          </cell>
          <cell r="AO30">
            <v>1599.7</v>
          </cell>
          <cell r="AP30"/>
          <cell r="AQ30">
            <v>0</v>
          </cell>
          <cell r="AR30">
            <v>0.3</v>
          </cell>
          <cell r="AS30"/>
          <cell r="AT30">
            <v>0</v>
          </cell>
        </row>
        <row r="31">
          <cell r="A31">
            <v>215</v>
          </cell>
          <cell r="B31" t="str">
            <v>215 - Lakin</v>
          </cell>
          <cell r="C31" t="str">
            <v>Kearny</v>
          </cell>
          <cell r="D31">
            <v>60705530</v>
          </cell>
          <cell r="E31">
            <v>58280380</v>
          </cell>
          <cell r="F31">
            <v>67621268</v>
          </cell>
          <cell r="G31">
            <v>65196502</v>
          </cell>
          <cell r="H31">
            <v>586</v>
          </cell>
          <cell r="I31">
            <v>617</v>
          </cell>
          <cell r="J31">
            <v>646</v>
          </cell>
          <cell r="K31">
            <v>4749244</v>
          </cell>
          <cell r="L31">
            <v>642.1</v>
          </cell>
          <cell r="M31">
            <v>592</v>
          </cell>
          <cell r="N31">
            <v>622.5</v>
          </cell>
          <cell r="O31">
            <v>664.8</v>
          </cell>
          <cell r="P31">
            <v>320802</v>
          </cell>
          <cell r="Q31">
            <v>341370</v>
          </cell>
          <cell r="R31">
            <v>297652</v>
          </cell>
          <cell r="S31">
            <v>396551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287</v>
          </cell>
          <cell r="Y31">
            <v>98</v>
          </cell>
          <cell r="Z31">
            <v>0</v>
          </cell>
          <cell r="AA31">
            <v>0</v>
          </cell>
          <cell r="AB31">
            <v>4.6399999999999997E-2</v>
          </cell>
          <cell r="AC31"/>
          <cell r="AD31">
            <v>502491</v>
          </cell>
          <cell r="AE31">
            <v>502491</v>
          </cell>
          <cell r="AF31">
            <v>642.1</v>
          </cell>
          <cell r="AG31">
            <v>592</v>
          </cell>
          <cell r="AH31">
            <v>602.5</v>
          </cell>
          <cell r="AI31">
            <v>645.5</v>
          </cell>
          <cell r="AJ31">
            <v>0</v>
          </cell>
          <cell r="AK31"/>
          <cell r="AL31">
            <v>141754</v>
          </cell>
          <cell r="AM31">
            <v>0</v>
          </cell>
          <cell r="AN31">
            <v>0</v>
          </cell>
          <cell r="AO31">
            <v>639</v>
          </cell>
          <cell r="AP31"/>
          <cell r="AQ31">
            <v>0</v>
          </cell>
          <cell r="AR31">
            <v>0.3</v>
          </cell>
          <cell r="AS31"/>
          <cell r="AT31">
            <v>0</v>
          </cell>
        </row>
        <row r="32">
          <cell r="A32">
            <v>216</v>
          </cell>
          <cell r="B32" t="str">
            <v>216 - Deerfield</v>
          </cell>
          <cell r="C32" t="str">
            <v>Kearny</v>
          </cell>
          <cell r="D32">
            <v>23509180</v>
          </cell>
          <cell r="E32">
            <v>22699469</v>
          </cell>
          <cell r="F32">
            <v>25997246</v>
          </cell>
          <cell r="G32">
            <v>25184993</v>
          </cell>
          <cell r="H32">
            <v>184.5</v>
          </cell>
          <cell r="I32">
            <v>196.5</v>
          </cell>
          <cell r="J32">
            <v>216</v>
          </cell>
          <cell r="K32">
            <v>1992584</v>
          </cell>
          <cell r="L32">
            <v>197</v>
          </cell>
          <cell r="M32">
            <v>188.5</v>
          </cell>
          <cell r="N32">
            <v>195</v>
          </cell>
          <cell r="O32">
            <v>187.5</v>
          </cell>
          <cell r="P32">
            <v>121250</v>
          </cell>
          <cell r="Q32">
            <v>128719</v>
          </cell>
          <cell r="R32">
            <v>0</v>
          </cell>
          <cell r="S32">
            <v>205889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118</v>
          </cell>
          <cell r="Y32">
            <v>33</v>
          </cell>
          <cell r="Z32">
            <v>0</v>
          </cell>
          <cell r="AA32">
            <v>0</v>
          </cell>
          <cell r="AB32">
            <v>0</v>
          </cell>
          <cell r="AC32"/>
          <cell r="AD32">
            <v>252662</v>
          </cell>
          <cell r="AE32">
            <v>252662</v>
          </cell>
          <cell r="AF32">
            <v>197</v>
          </cell>
          <cell r="AG32">
            <v>188.5</v>
          </cell>
          <cell r="AH32">
            <v>195</v>
          </cell>
          <cell r="AI32">
            <v>187.5</v>
          </cell>
          <cell r="AJ32">
            <v>0</v>
          </cell>
          <cell r="AK32"/>
          <cell r="AL32">
            <v>24268</v>
          </cell>
          <cell r="AM32">
            <v>0</v>
          </cell>
          <cell r="AN32">
            <v>0</v>
          </cell>
          <cell r="AO32">
            <v>180</v>
          </cell>
          <cell r="AP32"/>
          <cell r="AQ32">
            <v>0</v>
          </cell>
          <cell r="AR32">
            <v>0.3</v>
          </cell>
          <cell r="AS32"/>
          <cell r="AT32">
            <v>0</v>
          </cell>
        </row>
        <row r="33">
          <cell r="A33">
            <v>217</v>
          </cell>
          <cell r="B33" t="str">
            <v>217 - Rolla</v>
          </cell>
          <cell r="C33" t="str">
            <v>Morton</v>
          </cell>
          <cell r="D33">
            <v>22541640</v>
          </cell>
          <cell r="E33">
            <v>21869461</v>
          </cell>
          <cell r="F33">
            <v>26523061</v>
          </cell>
          <cell r="G33">
            <v>25857913</v>
          </cell>
          <cell r="H33">
            <v>164</v>
          </cell>
          <cell r="I33">
            <v>132.5</v>
          </cell>
          <cell r="J33">
            <v>252</v>
          </cell>
          <cell r="K33">
            <v>1576731</v>
          </cell>
          <cell r="L33">
            <v>184.6</v>
          </cell>
          <cell r="M33">
            <v>164</v>
          </cell>
          <cell r="N33">
            <v>131</v>
          </cell>
          <cell r="O33">
            <v>115</v>
          </cell>
          <cell r="P33">
            <v>104369</v>
          </cell>
          <cell r="Q33">
            <v>111059</v>
          </cell>
          <cell r="R33">
            <v>0</v>
          </cell>
          <cell r="S33">
            <v>146340</v>
          </cell>
          <cell r="T33">
            <v>0</v>
          </cell>
          <cell r="U33">
            <v>5273</v>
          </cell>
          <cell r="V33">
            <v>0</v>
          </cell>
          <cell r="W33">
            <v>79689</v>
          </cell>
          <cell r="X33">
            <v>39</v>
          </cell>
          <cell r="Y33">
            <v>24</v>
          </cell>
          <cell r="Z33">
            <v>0</v>
          </cell>
          <cell r="AA33">
            <v>0</v>
          </cell>
          <cell r="AB33">
            <v>0</v>
          </cell>
          <cell r="AC33"/>
          <cell r="AD33">
            <v>164495</v>
          </cell>
          <cell r="AE33">
            <v>164495</v>
          </cell>
          <cell r="AF33">
            <v>183.6</v>
          </cell>
          <cell r="AG33">
            <v>164</v>
          </cell>
          <cell r="AH33">
            <v>131</v>
          </cell>
          <cell r="AI33">
            <v>115</v>
          </cell>
          <cell r="AJ33">
            <v>0</v>
          </cell>
          <cell r="AK33"/>
          <cell r="AL33">
            <v>51617</v>
          </cell>
          <cell r="AM33">
            <v>0</v>
          </cell>
          <cell r="AN33">
            <v>0</v>
          </cell>
          <cell r="AO33">
            <v>115</v>
          </cell>
          <cell r="AP33"/>
          <cell r="AQ33">
            <v>0</v>
          </cell>
          <cell r="AR33">
            <v>0.3</v>
          </cell>
          <cell r="AS33"/>
          <cell r="AT33">
            <v>0</v>
          </cell>
        </row>
        <row r="34">
          <cell r="A34">
            <v>218</v>
          </cell>
          <cell r="B34" t="str">
            <v>218 - Elkhart</v>
          </cell>
          <cell r="C34" t="str">
            <v>Morton</v>
          </cell>
          <cell r="D34">
            <v>37133474</v>
          </cell>
          <cell r="E34">
            <v>34965360</v>
          </cell>
          <cell r="F34">
            <v>41071645</v>
          </cell>
          <cell r="G34">
            <v>38912465</v>
          </cell>
          <cell r="H34">
            <v>450.4</v>
          </cell>
          <cell r="I34">
            <v>453.9</v>
          </cell>
          <cell r="J34">
            <v>376</v>
          </cell>
          <cell r="K34">
            <v>7406058</v>
          </cell>
          <cell r="L34">
            <v>988.1</v>
          </cell>
          <cell r="M34">
            <v>1051.4000000000001</v>
          </cell>
          <cell r="N34">
            <v>1101.8</v>
          </cell>
          <cell r="O34">
            <v>1200</v>
          </cell>
          <cell r="P34">
            <v>281868</v>
          </cell>
          <cell r="Q34">
            <v>298038</v>
          </cell>
          <cell r="R34">
            <v>924498</v>
          </cell>
          <cell r="S34">
            <v>390789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181</v>
          </cell>
          <cell r="Y34">
            <v>62</v>
          </cell>
          <cell r="Z34">
            <v>0.67</v>
          </cell>
          <cell r="AA34">
            <v>0.42</v>
          </cell>
          <cell r="AB34">
            <v>0.68879999999999997</v>
          </cell>
          <cell r="AC34"/>
          <cell r="AD34">
            <v>425547</v>
          </cell>
          <cell r="AE34">
            <v>425547</v>
          </cell>
          <cell r="AF34">
            <v>478.8</v>
          </cell>
          <cell r="AG34">
            <v>457.4</v>
          </cell>
          <cell r="AH34">
            <v>439.4</v>
          </cell>
          <cell r="AI34">
            <v>427.7</v>
          </cell>
          <cell r="AJ34">
            <v>0</v>
          </cell>
          <cell r="AK34"/>
          <cell r="AL34">
            <v>68180</v>
          </cell>
          <cell r="AM34">
            <v>0</v>
          </cell>
          <cell r="AN34">
            <v>0</v>
          </cell>
          <cell r="AO34">
            <v>420.2</v>
          </cell>
          <cell r="AP34"/>
          <cell r="AQ34">
            <v>0</v>
          </cell>
          <cell r="AR34">
            <v>0.3</v>
          </cell>
          <cell r="AS34"/>
          <cell r="AT34">
            <v>0</v>
          </cell>
        </row>
        <row r="35">
          <cell r="A35">
            <v>219</v>
          </cell>
          <cell r="B35" t="str">
            <v>219 - Minneola</v>
          </cell>
          <cell r="C35" t="str">
            <v>Clark</v>
          </cell>
          <cell r="D35">
            <v>24227458</v>
          </cell>
          <cell r="E35">
            <v>23321075</v>
          </cell>
          <cell r="F35">
            <v>25931635</v>
          </cell>
          <cell r="G35">
            <v>25026093</v>
          </cell>
          <cell r="H35">
            <v>233.7</v>
          </cell>
          <cell r="I35">
            <v>243.5</v>
          </cell>
          <cell r="J35">
            <v>292</v>
          </cell>
          <cell r="K35">
            <v>2020626</v>
          </cell>
          <cell r="L35">
            <v>248.5</v>
          </cell>
          <cell r="M35">
            <v>233.7</v>
          </cell>
          <cell r="N35">
            <v>235.5</v>
          </cell>
          <cell r="O35">
            <v>236.5</v>
          </cell>
          <cell r="P35">
            <v>185073</v>
          </cell>
          <cell r="Q35">
            <v>180161</v>
          </cell>
          <cell r="R35">
            <v>101747</v>
          </cell>
          <cell r="S35">
            <v>247823</v>
          </cell>
          <cell r="T35">
            <v>2903</v>
          </cell>
          <cell r="U35">
            <v>0</v>
          </cell>
          <cell r="V35">
            <v>0</v>
          </cell>
          <cell r="W35">
            <v>0</v>
          </cell>
          <cell r="X35">
            <v>84</v>
          </cell>
          <cell r="Y35">
            <v>33</v>
          </cell>
          <cell r="Z35">
            <v>0</v>
          </cell>
          <cell r="AA35">
            <v>0</v>
          </cell>
          <cell r="AB35">
            <v>0.15229999999999999</v>
          </cell>
          <cell r="AC35"/>
          <cell r="AD35">
            <v>237269</v>
          </cell>
          <cell r="AE35">
            <v>237269</v>
          </cell>
          <cell r="AF35">
            <v>248.5</v>
          </cell>
          <cell r="AG35">
            <v>233.7</v>
          </cell>
          <cell r="AH35">
            <v>235.5</v>
          </cell>
          <cell r="AI35">
            <v>236.5</v>
          </cell>
          <cell r="AJ35">
            <v>0</v>
          </cell>
          <cell r="AK35"/>
          <cell r="AL35">
            <v>70106</v>
          </cell>
          <cell r="AM35">
            <v>0</v>
          </cell>
          <cell r="AN35">
            <v>0</v>
          </cell>
          <cell r="AO35">
            <v>236.5</v>
          </cell>
          <cell r="AP35"/>
          <cell r="AQ35">
            <v>0</v>
          </cell>
          <cell r="AR35">
            <v>0.3</v>
          </cell>
          <cell r="AS35"/>
          <cell r="AT35">
            <v>0</v>
          </cell>
        </row>
        <row r="36">
          <cell r="A36">
            <v>220</v>
          </cell>
          <cell r="B36" t="str">
            <v>220 - Ashland</v>
          </cell>
          <cell r="C36" t="str">
            <v>Clark</v>
          </cell>
          <cell r="D36">
            <v>19810102</v>
          </cell>
          <cell r="E36">
            <v>18624047</v>
          </cell>
          <cell r="F36">
            <v>20906153</v>
          </cell>
          <cell r="G36">
            <v>19712131</v>
          </cell>
          <cell r="H36">
            <v>189.9</v>
          </cell>
          <cell r="I36">
            <v>191.6</v>
          </cell>
          <cell r="J36">
            <v>660</v>
          </cell>
          <cell r="K36">
            <v>1883221</v>
          </cell>
          <cell r="L36">
            <v>194.6</v>
          </cell>
          <cell r="M36">
            <v>189.9</v>
          </cell>
          <cell r="N36">
            <v>185.1</v>
          </cell>
          <cell r="O36">
            <v>210.5</v>
          </cell>
          <cell r="P36">
            <v>158408</v>
          </cell>
          <cell r="Q36">
            <v>155831</v>
          </cell>
          <cell r="R36">
            <v>64123</v>
          </cell>
          <cell r="S36">
            <v>198681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85</v>
          </cell>
          <cell r="Y36">
            <v>22</v>
          </cell>
          <cell r="Z36">
            <v>0.02</v>
          </cell>
          <cell r="AA36">
            <v>0</v>
          </cell>
          <cell r="AB36">
            <v>0.10929999999999999</v>
          </cell>
          <cell r="AC36"/>
          <cell r="AD36">
            <v>203773</v>
          </cell>
          <cell r="AE36">
            <v>203773</v>
          </cell>
          <cell r="AF36">
            <v>194.6</v>
          </cell>
          <cell r="AG36">
            <v>189.9</v>
          </cell>
          <cell r="AH36">
            <v>185.1</v>
          </cell>
          <cell r="AI36">
            <v>210.5</v>
          </cell>
          <cell r="AJ36">
            <v>0</v>
          </cell>
          <cell r="AK36"/>
          <cell r="AL36">
            <v>91292</v>
          </cell>
          <cell r="AM36">
            <v>0</v>
          </cell>
          <cell r="AN36">
            <v>0</v>
          </cell>
          <cell r="AO36">
            <v>208</v>
          </cell>
          <cell r="AP36"/>
          <cell r="AQ36">
            <v>0</v>
          </cell>
          <cell r="AR36">
            <v>0.3</v>
          </cell>
          <cell r="AS36"/>
          <cell r="AT36">
            <v>0</v>
          </cell>
        </row>
        <row r="37">
          <cell r="A37">
            <v>223</v>
          </cell>
          <cell r="B37" t="str">
            <v>223 - Barnes</v>
          </cell>
          <cell r="C37" t="str">
            <v>Washington</v>
          </cell>
          <cell r="D37">
            <v>42431385</v>
          </cell>
          <cell r="E37">
            <v>39940228</v>
          </cell>
          <cell r="F37">
            <v>45630231</v>
          </cell>
          <cell r="G37">
            <v>43125025</v>
          </cell>
          <cell r="H37">
            <v>347.4</v>
          </cell>
          <cell r="I37">
            <v>367.4</v>
          </cell>
          <cell r="J37">
            <v>378</v>
          </cell>
          <cell r="K37">
            <v>3029337</v>
          </cell>
          <cell r="L37">
            <v>341</v>
          </cell>
          <cell r="M37">
            <v>347.4</v>
          </cell>
          <cell r="N37">
            <v>354.4</v>
          </cell>
          <cell r="O37">
            <v>368.8</v>
          </cell>
          <cell r="P37">
            <v>441110</v>
          </cell>
          <cell r="Q37">
            <v>442927</v>
          </cell>
          <cell r="R37">
            <v>0</v>
          </cell>
          <cell r="S37">
            <v>427159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98</v>
          </cell>
          <cell r="Y37">
            <v>44</v>
          </cell>
          <cell r="Z37">
            <v>0</v>
          </cell>
          <cell r="AA37">
            <v>0</v>
          </cell>
          <cell r="AB37">
            <v>2.0199999999999999E-2</v>
          </cell>
          <cell r="AC37"/>
          <cell r="AD37">
            <v>287225</v>
          </cell>
          <cell r="AE37">
            <v>287225</v>
          </cell>
          <cell r="AF37">
            <v>340</v>
          </cell>
          <cell r="AG37">
            <v>347.4</v>
          </cell>
          <cell r="AH37">
            <v>354.4</v>
          </cell>
          <cell r="AI37">
            <v>368.8</v>
          </cell>
          <cell r="AJ37">
            <v>0</v>
          </cell>
          <cell r="AK37"/>
          <cell r="AL37">
            <v>178348</v>
          </cell>
          <cell r="AM37">
            <v>0</v>
          </cell>
          <cell r="AN37">
            <v>0</v>
          </cell>
          <cell r="AO37">
            <v>368.8</v>
          </cell>
          <cell r="AP37"/>
          <cell r="AQ37">
            <v>0</v>
          </cell>
          <cell r="AR37">
            <v>0.3</v>
          </cell>
          <cell r="AS37"/>
          <cell r="AT37">
            <v>0</v>
          </cell>
        </row>
        <row r="38">
          <cell r="A38">
            <v>224</v>
          </cell>
          <cell r="B38" t="str">
            <v>224 - Clifton-Clyde</v>
          </cell>
          <cell r="C38" t="str">
            <v>Washington</v>
          </cell>
          <cell r="D38">
            <v>31003283</v>
          </cell>
          <cell r="E38">
            <v>29085343</v>
          </cell>
          <cell r="F38">
            <v>33876740</v>
          </cell>
          <cell r="G38">
            <v>31953122</v>
          </cell>
          <cell r="H38">
            <v>309</v>
          </cell>
          <cell r="I38">
            <v>313.5</v>
          </cell>
          <cell r="J38">
            <v>255</v>
          </cell>
          <cell r="K38">
            <v>2559033</v>
          </cell>
          <cell r="L38">
            <v>314</v>
          </cell>
          <cell r="M38">
            <v>311</v>
          </cell>
          <cell r="N38">
            <v>305.5</v>
          </cell>
          <cell r="O38">
            <v>301.5</v>
          </cell>
          <cell r="P38">
            <v>275822</v>
          </cell>
          <cell r="Q38">
            <v>270851</v>
          </cell>
          <cell r="R38">
            <v>131456</v>
          </cell>
          <cell r="S38">
            <v>347858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79</v>
          </cell>
          <cell r="Y38">
            <v>24</v>
          </cell>
          <cell r="Z38">
            <v>0</v>
          </cell>
          <cell r="AA38">
            <v>0</v>
          </cell>
          <cell r="AB38">
            <v>0.1615</v>
          </cell>
          <cell r="AC38"/>
          <cell r="AD38">
            <v>254469</v>
          </cell>
          <cell r="AE38">
            <v>254469</v>
          </cell>
          <cell r="AF38">
            <v>314</v>
          </cell>
          <cell r="AG38">
            <v>311</v>
          </cell>
          <cell r="AH38">
            <v>305.5</v>
          </cell>
          <cell r="AI38">
            <v>301.5</v>
          </cell>
          <cell r="AJ38">
            <v>0</v>
          </cell>
          <cell r="AK38"/>
          <cell r="AL38">
            <v>211475</v>
          </cell>
          <cell r="AM38">
            <v>0</v>
          </cell>
          <cell r="AN38">
            <v>0</v>
          </cell>
          <cell r="AO38">
            <v>300</v>
          </cell>
          <cell r="AP38"/>
          <cell r="AQ38">
            <v>0</v>
          </cell>
          <cell r="AR38">
            <v>0.3</v>
          </cell>
          <cell r="AS38"/>
          <cell r="AT38">
            <v>0</v>
          </cell>
        </row>
        <row r="39">
          <cell r="A39">
            <v>225</v>
          </cell>
          <cell r="B39" t="str">
            <v>225 - Fowler</v>
          </cell>
          <cell r="C39" t="str">
            <v>Meade</v>
          </cell>
          <cell r="D39">
            <v>15941438</v>
          </cell>
          <cell r="E39">
            <v>15099184</v>
          </cell>
          <cell r="F39">
            <v>16721378</v>
          </cell>
          <cell r="G39">
            <v>15888217</v>
          </cell>
          <cell r="H39">
            <v>133</v>
          </cell>
          <cell r="I39">
            <v>141.5</v>
          </cell>
          <cell r="J39">
            <v>281</v>
          </cell>
          <cell r="K39">
            <v>1498438</v>
          </cell>
          <cell r="L39">
            <v>154.5</v>
          </cell>
          <cell r="M39">
            <v>133.5</v>
          </cell>
          <cell r="N39">
            <v>143.5</v>
          </cell>
          <cell r="O39">
            <v>133.5</v>
          </cell>
          <cell r="P39">
            <v>110922</v>
          </cell>
          <cell r="Q39">
            <v>114344</v>
          </cell>
          <cell r="R39">
            <v>41494</v>
          </cell>
          <cell r="S39">
            <v>152787</v>
          </cell>
          <cell r="T39">
            <v>0</v>
          </cell>
          <cell r="U39">
            <v>0</v>
          </cell>
          <cell r="V39">
            <v>0</v>
          </cell>
          <cell r="W39">
            <v>101946</v>
          </cell>
          <cell r="X39">
            <v>62</v>
          </cell>
          <cell r="Y39">
            <v>11</v>
          </cell>
          <cell r="Z39">
            <v>0</v>
          </cell>
          <cell r="AA39">
            <v>0</v>
          </cell>
          <cell r="AB39">
            <v>3.8199999999999998E-2</v>
          </cell>
          <cell r="AC39"/>
          <cell r="AD39">
            <v>140917</v>
          </cell>
          <cell r="AE39">
            <v>140917</v>
          </cell>
          <cell r="AF39">
            <v>154.5</v>
          </cell>
          <cell r="AG39">
            <v>133.5</v>
          </cell>
          <cell r="AH39">
            <v>143.5</v>
          </cell>
          <cell r="AI39">
            <v>133.5</v>
          </cell>
          <cell r="AJ39">
            <v>0</v>
          </cell>
          <cell r="AK39"/>
          <cell r="AL39">
            <v>40831</v>
          </cell>
          <cell r="AM39">
            <v>0</v>
          </cell>
          <cell r="AN39">
            <v>0</v>
          </cell>
          <cell r="AO39">
            <v>132</v>
          </cell>
          <cell r="AP39"/>
          <cell r="AQ39">
            <v>0</v>
          </cell>
          <cell r="AR39">
            <v>0.3</v>
          </cell>
          <cell r="AS39"/>
          <cell r="AT39">
            <v>0</v>
          </cell>
        </row>
        <row r="40">
          <cell r="A40">
            <v>226</v>
          </cell>
          <cell r="B40" t="str">
            <v>226 - Meade</v>
          </cell>
          <cell r="C40" t="str">
            <v>Meade</v>
          </cell>
          <cell r="D40">
            <v>56857658</v>
          </cell>
          <cell r="E40">
            <v>54865995</v>
          </cell>
          <cell r="F40">
            <v>60722709</v>
          </cell>
          <cell r="G40">
            <v>58728731</v>
          </cell>
          <cell r="H40">
            <v>372.5</v>
          </cell>
          <cell r="I40">
            <v>388.9</v>
          </cell>
          <cell r="J40">
            <v>440</v>
          </cell>
          <cell r="K40">
            <v>3053774</v>
          </cell>
          <cell r="L40">
            <v>396.2</v>
          </cell>
          <cell r="M40">
            <v>376</v>
          </cell>
          <cell r="N40">
            <v>379.4</v>
          </cell>
          <cell r="O40">
            <v>416.6</v>
          </cell>
          <cell r="P40">
            <v>296854</v>
          </cell>
          <cell r="Q40">
            <v>288424</v>
          </cell>
          <cell r="R40">
            <v>0</v>
          </cell>
          <cell r="S40">
            <v>393594</v>
          </cell>
          <cell r="T40">
            <v>2555</v>
          </cell>
          <cell r="U40">
            <v>0</v>
          </cell>
          <cell r="V40">
            <v>0</v>
          </cell>
          <cell r="W40">
            <v>0</v>
          </cell>
          <cell r="X40">
            <v>142</v>
          </cell>
          <cell r="Y40">
            <v>72</v>
          </cell>
          <cell r="Z40">
            <v>0</v>
          </cell>
          <cell r="AA40">
            <v>0</v>
          </cell>
          <cell r="AB40">
            <v>0</v>
          </cell>
          <cell r="AC40"/>
          <cell r="AD40">
            <v>337128</v>
          </cell>
          <cell r="AE40">
            <v>337128</v>
          </cell>
          <cell r="AF40">
            <v>396.2</v>
          </cell>
          <cell r="AG40">
            <v>376</v>
          </cell>
          <cell r="AH40">
            <v>379.4</v>
          </cell>
          <cell r="AI40">
            <v>416.6</v>
          </cell>
          <cell r="AJ40">
            <v>0</v>
          </cell>
          <cell r="AK40"/>
          <cell r="AL40">
            <v>103619</v>
          </cell>
          <cell r="AM40">
            <v>0</v>
          </cell>
          <cell r="AN40">
            <v>0</v>
          </cell>
          <cell r="AO40">
            <v>412.1</v>
          </cell>
          <cell r="AP40"/>
          <cell r="AQ40">
            <v>0</v>
          </cell>
          <cell r="AR40">
            <v>0.3</v>
          </cell>
          <cell r="AS40"/>
          <cell r="AT40">
            <v>0</v>
          </cell>
        </row>
        <row r="41">
          <cell r="A41">
            <v>227</v>
          </cell>
          <cell r="B41" t="str">
            <v>227 - Jetmore</v>
          </cell>
          <cell r="C41" t="str">
            <v>Hodgeman</v>
          </cell>
          <cell r="D41">
            <v>37826816</v>
          </cell>
          <cell r="E41">
            <v>36060595</v>
          </cell>
          <cell r="F41">
            <v>35446177</v>
          </cell>
          <cell r="G41">
            <v>33665986</v>
          </cell>
          <cell r="H41">
            <v>286.5</v>
          </cell>
          <cell r="I41">
            <v>287</v>
          </cell>
          <cell r="J41">
            <v>807.5</v>
          </cell>
          <cell r="K41">
            <v>2371953</v>
          </cell>
          <cell r="L41">
            <v>287</v>
          </cell>
          <cell r="M41">
            <v>286.5</v>
          </cell>
          <cell r="N41">
            <v>276</v>
          </cell>
          <cell r="O41">
            <v>296.5</v>
          </cell>
          <cell r="P41">
            <v>207833</v>
          </cell>
          <cell r="Q41">
            <v>209462</v>
          </cell>
          <cell r="R41">
            <v>0</v>
          </cell>
          <cell r="S41">
            <v>320652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81</v>
          </cell>
          <cell r="Y41">
            <v>27</v>
          </cell>
          <cell r="Z41">
            <v>0</v>
          </cell>
          <cell r="AA41">
            <v>0</v>
          </cell>
          <cell r="AB41">
            <v>0</v>
          </cell>
          <cell r="AC41"/>
          <cell r="AD41">
            <v>228108</v>
          </cell>
          <cell r="AE41">
            <v>228108</v>
          </cell>
          <cell r="AF41">
            <v>287</v>
          </cell>
          <cell r="AG41">
            <v>286.5</v>
          </cell>
          <cell r="AH41">
            <v>276</v>
          </cell>
          <cell r="AI41">
            <v>296.5</v>
          </cell>
          <cell r="AJ41">
            <v>0</v>
          </cell>
          <cell r="AK41"/>
          <cell r="AL41">
            <v>203771</v>
          </cell>
          <cell r="AM41">
            <v>0</v>
          </cell>
          <cell r="AN41">
            <v>0</v>
          </cell>
          <cell r="AO41">
            <v>296.5</v>
          </cell>
          <cell r="AP41"/>
          <cell r="AQ41">
            <v>0</v>
          </cell>
          <cell r="AR41">
            <v>0.3</v>
          </cell>
          <cell r="AS41"/>
          <cell r="AT41">
            <v>0</v>
          </cell>
        </row>
        <row r="42">
          <cell r="A42">
            <v>229</v>
          </cell>
          <cell r="B42" t="str">
            <v>229 - Blue Valley</v>
          </cell>
          <cell r="C42" t="str">
            <v>Johnson</v>
          </cell>
          <cell r="D42">
            <v>2844211225</v>
          </cell>
          <cell r="E42">
            <v>2759313289</v>
          </cell>
          <cell r="F42">
            <v>3004161367</v>
          </cell>
          <cell r="G42">
            <v>2918160284</v>
          </cell>
          <cell r="H42">
            <v>21563.7</v>
          </cell>
          <cell r="I42">
            <v>22241.3</v>
          </cell>
          <cell r="J42">
            <v>91</v>
          </cell>
          <cell r="K42">
            <v>140530515</v>
          </cell>
          <cell r="L42">
            <v>21375.1</v>
          </cell>
          <cell r="M42">
            <v>21580.7</v>
          </cell>
          <cell r="N42">
            <v>21619.599999999999</v>
          </cell>
          <cell r="O42">
            <v>22337.599999999999</v>
          </cell>
          <cell r="P42">
            <v>21220859</v>
          </cell>
          <cell r="Q42">
            <v>21801651</v>
          </cell>
          <cell r="R42">
            <v>0</v>
          </cell>
          <cell r="S42">
            <v>19935033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1143</v>
          </cell>
          <cell r="Y42">
            <v>639</v>
          </cell>
          <cell r="Z42">
            <v>0</v>
          </cell>
          <cell r="AA42">
            <v>0</v>
          </cell>
          <cell r="AB42">
            <v>0</v>
          </cell>
          <cell r="AC42"/>
          <cell r="AD42">
            <v>18228783</v>
          </cell>
          <cell r="AE42">
            <v>18228783</v>
          </cell>
          <cell r="AF42">
            <v>21375.1</v>
          </cell>
          <cell r="AG42">
            <v>21563.7</v>
          </cell>
          <cell r="AH42">
            <v>21600.3</v>
          </cell>
          <cell r="AI42">
            <v>22315.9</v>
          </cell>
          <cell r="AJ42">
            <v>0.05</v>
          </cell>
          <cell r="AK42"/>
          <cell r="AL42">
            <v>2553876</v>
          </cell>
          <cell r="AM42">
            <v>0</v>
          </cell>
          <cell r="AN42">
            <v>0</v>
          </cell>
          <cell r="AO42">
            <v>22315.9</v>
          </cell>
          <cell r="AP42"/>
          <cell r="AQ42">
            <v>0</v>
          </cell>
          <cell r="AR42">
            <v>0.3</v>
          </cell>
          <cell r="AS42"/>
          <cell r="AT42">
            <v>0</v>
          </cell>
        </row>
        <row r="43">
          <cell r="A43">
            <v>230</v>
          </cell>
          <cell r="B43" t="str">
            <v>230 - Spring Hill</v>
          </cell>
          <cell r="C43" t="str">
            <v>Johnson</v>
          </cell>
          <cell r="D43">
            <v>182477499</v>
          </cell>
          <cell r="E43">
            <v>171089503</v>
          </cell>
          <cell r="F43">
            <v>203565777</v>
          </cell>
          <cell r="G43">
            <v>191618031</v>
          </cell>
          <cell r="H43">
            <v>2490.4</v>
          </cell>
          <cell r="I43">
            <v>2735.6</v>
          </cell>
          <cell r="J43">
            <v>71</v>
          </cell>
          <cell r="K43">
            <v>23124747</v>
          </cell>
          <cell r="L43">
            <v>3174.8</v>
          </cell>
          <cell r="M43">
            <v>3475.3</v>
          </cell>
          <cell r="N43">
            <v>3671</v>
          </cell>
          <cell r="O43">
            <v>3892</v>
          </cell>
          <cell r="P43">
            <v>2618967</v>
          </cell>
          <cell r="Q43">
            <v>2774488</v>
          </cell>
          <cell r="R43">
            <v>3070060</v>
          </cell>
          <cell r="S43">
            <v>1621297</v>
          </cell>
          <cell r="T43">
            <v>2371</v>
          </cell>
          <cell r="U43">
            <v>1724</v>
          </cell>
          <cell r="V43">
            <v>0</v>
          </cell>
          <cell r="W43">
            <v>0</v>
          </cell>
          <cell r="X43">
            <v>390</v>
          </cell>
          <cell r="Y43">
            <v>164</v>
          </cell>
          <cell r="Z43">
            <v>0.49</v>
          </cell>
          <cell r="AA43">
            <v>0.24</v>
          </cell>
          <cell r="AB43">
            <v>0.59419999999999995</v>
          </cell>
          <cell r="AC43"/>
          <cell r="AD43">
            <v>2389454</v>
          </cell>
          <cell r="AE43">
            <v>2389454</v>
          </cell>
          <cell r="AF43">
            <v>2372.5</v>
          </cell>
          <cell r="AG43">
            <v>2497.4</v>
          </cell>
          <cell r="AH43">
            <v>2630.1</v>
          </cell>
          <cell r="AI43">
            <v>2890.4</v>
          </cell>
          <cell r="AJ43">
            <v>4.7500000000000001E-2</v>
          </cell>
          <cell r="AK43"/>
          <cell r="AL43">
            <v>689123</v>
          </cell>
          <cell r="AM43">
            <v>26</v>
          </cell>
          <cell r="AN43">
            <v>0</v>
          </cell>
          <cell r="AO43">
            <v>2882.9</v>
          </cell>
          <cell r="AP43"/>
          <cell r="AQ43">
            <v>0</v>
          </cell>
          <cell r="AR43">
            <v>0.3</v>
          </cell>
          <cell r="AS43"/>
          <cell r="AT43">
            <v>0</v>
          </cell>
        </row>
        <row r="44">
          <cell r="A44">
            <v>231</v>
          </cell>
          <cell r="B44" t="str">
            <v>231 - Gardner-Edgerton</v>
          </cell>
          <cell r="C44" t="str">
            <v>Johnson</v>
          </cell>
          <cell r="D44">
            <v>273451588</v>
          </cell>
          <cell r="E44">
            <v>255240965</v>
          </cell>
          <cell r="F44">
            <v>298836064</v>
          </cell>
          <cell r="G44">
            <v>280427450</v>
          </cell>
          <cell r="H44">
            <v>5443.7</v>
          </cell>
          <cell r="I44">
            <v>5809.5</v>
          </cell>
          <cell r="J44">
            <v>103</v>
          </cell>
          <cell r="K44">
            <v>35511588</v>
          </cell>
          <cell r="L44">
            <v>5359.5</v>
          </cell>
          <cell r="M44">
            <v>5452.7</v>
          </cell>
          <cell r="N44">
            <v>5624.5</v>
          </cell>
          <cell r="O44">
            <v>5897.9</v>
          </cell>
          <cell r="P44">
            <v>5889368</v>
          </cell>
          <cell r="Q44">
            <v>6115307</v>
          </cell>
          <cell r="R44">
            <v>6874547</v>
          </cell>
          <cell r="S44">
            <v>4523118</v>
          </cell>
          <cell r="T44">
            <v>595</v>
          </cell>
          <cell r="U44">
            <v>572</v>
          </cell>
          <cell r="V44">
            <v>0</v>
          </cell>
          <cell r="W44">
            <v>0</v>
          </cell>
          <cell r="X44">
            <v>1215</v>
          </cell>
          <cell r="Y44">
            <v>648</v>
          </cell>
          <cell r="Z44">
            <v>0.5</v>
          </cell>
          <cell r="AA44">
            <v>0.25</v>
          </cell>
          <cell r="AB44">
            <v>0.5978</v>
          </cell>
          <cell r="AC44"/>
          <cell r="AD44">
            <v>5111517</v>
          </cell>
          <cell r="AE44">
            <v>5111517</v>
          </cell>
          <cell r="AF44">
            <v>5359.5</v>
          </cell>
          <cell r="AG44">
            <v>5452.7</v>
          </cell>
          <cell r="AH44">
            <v>5624.5</v>
          </cell>
          <cell r="AI44">
            <v>5897.9</v>
          </cell>
          <cell r="AJ44">
            <v>1.14E-2</v>
          </cell>
          <cell r="AK44"/>
          <cell r="AL44">
            <v>744592</v>
          </cell>
          <cell r="AM44">
            <v>35</v>
          </cell>
          <cell r="AN44">
            <v>0</v>
          </cell>
          <cell r="AO44">
            <v>5888.9</v>
          </cell>
          <cell r="AP44"/>
          <cell r="AQ44">
            <v>0</v>
          </cell>
          <cell r="AR44">
            <v>0.3</v>
          </cell>
          <cell r="AS44"/>
          <cell r="AT44">
            <v>0</v>
          </cell>
        </row>
        <row r="45">
          <cell r="A45">
            <v>232</v>
          </cell>
          <cell r="B45" t="str">
            <v>232 - DeSoto</v>
          </cell>
          <cell r="C45" t="str">
            <v>Johnson</v>
          </cell>
          <cell r="D45">
            <v>468640717</v>
          </cell>
          <cell r="E45">
            <v>443696387</v>
          </cell>
          <cell r="F45">
            <v>501838930</v>
          </cell>
          <cell r="G45">
            <v>476382392</v>
          </cell>
          <cell r="H45">
            <v>6713.1</v>
          </cell>
          <cell r="I45">
            <v>7072.6</v>
          </cell>
          <cell r="J45">
            <v>100</v>
          </cell>
          <cell r="K45">
            <v>40049586</v>
          </cell>
          <cell r="L45">
            <v>6752.1</v>
          </cell>
          <cell r="M45">
            <v>6725.1</v>
          </cell>
          <cell r="N45">
            <v>6868.2</v>
          </cell>
          <cell r="O45">
            <v>7217.8</v>
          </cell>
          <cell r="P45">
            <v>4708736</v>
          </cell>
          <cell r="Q45">
            <v>4858841</v>
          </cell>
          <cell r="R45">
            <v>5921279</v>
          </cell>
          <cell r="S45">
            <v>4437654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566</v>
          </cell>
          <cell r="Y45">
            <v>257</v>
          </cell>
          <cell r="Z45">
            <v>0.32</v>
          </cell>
          <cell r="AA45">
            <v>7.0000000000000007E-2</v>
          </cell>
          <cell r="AB45">
            <v>0.44590000000000002</v>
          </cell>
          <cell r="AC45"/>
          <cell r="AD45">
            <v>5045974</v>
          </cell>
          <cell r="AE45">
            <v>5045974</v>
          </cell>
          <cell r="AF45">
            <v>6752.1</v>
          </cell>
          <cell r="AG45">
            <v>6725.1</v>
          </cell>
          <cell r="AH45">
            <v>6861.1</v>
          </cell>
          <cell r="AI45">
            <v>7214.5</v>
          </cell>
          <cell r="AJ45">
            <v>0.05</v>
          </cell>
          <cell r="AK45"/>
          <cell r="AL45">
            <v>1077790</v>
          </cell>
          <cell r="AM45">
            <v>12</v>
          </cell>
          <cell r="AN45">
            <v>0</v>
          </cell>
          <cell r="AO45">
            <v>7202.5</v>
          </cell>
          <cell r="AP45"/>
          <cell r="AQ45">
            <v>0</v>
          </cell>
          <cell r="AR45">
            <v>0.3</v>
          </cell>
          <cell r="AS45"/>
          <cell r="AT45">
            <v>0</v>
          </cell>
        </row>
        <row r="46">
          <cell r="A46">
            <v>233</v>
          </cell>
          <cell r="B46" t="str">
            <v>233 - Olathe</v>
          </cell>
          <cell r="C46" t="str">
            <v>Johnson</v>
          </cell>
          <cell r="D46">
            <v>2084027920</v>
          </cell>
          <cell r="E46">
            <v>1980347877</v>
          </cell>
          <cell r="F46">
            <v>2257056509</v>
          </cell>
          <cell r="G46">
            <v>2152036326</v>
          </cell>
          <cell r="H46">
            <v>27799.1</v>
          </cell>
          <cell r="I46">
            <v>28734.2</v>
          </cell>
          <cell r="J46">
            <v>75.3</v>
          </cell>
          <cell r="K46">
            <v>189529869</v>
          </cell>
          <cell r="L46">
            <v>27601.4</v>
          </cell>
          <cell r="M46">
            <v>27829.1</v>
          </cell>
          <cell r="N46">
            <v>27850.7</v>
          </cell>
          <cell r="O46">
            <v>29112.6</v>
          </cell>
          <cell r="P46">
            <v>26617578</v>
          </cell>
          <cell r="Q46">
            <v>27800879</v>
          </cell>
          <cell r="R46">
            <v>24648037</v>
          </cell>
          <cell r="S46">
            <v>27522172</v>
          </cell>
          <cell r="T46">
            <v>173</v>
          </cell>
          <cell r="U46">
            <v>139</v>
          </cell>
          <cell r="V46">
            <v>0</v>
          </cell>
          <cell r="W46">
            <v>0</v>
          </cell>
          <cell r="X46">
            <v>5898</v>
          </cell>
          <cell r="Y46">
            <v>2098</v>
          </cell>
          <cell r="Z46">
            <v>0.25</v>
          </cell>
          <cell r="AA46">
            <v>0</v>
          </cell>
          <cell r="AB46">
            <v>0.40310000000000001</v>
          </cell>
          <cell r="AC46"/>
          <cell r="AD46">
            <v>24486840</v>
          </cell>
          <cell r="AE46">
            <v>24486840</v>
          </cell>
          <cell r="AF46">
            <v>27601.4</v>
          </cell>
          <cell r="AG46">
            <v>27829.1</v>
          </cell>
          <cell r="AH46">
            <v>27850.7</v>
          </cell>
          <cell r="AI46">
            <v>29112.6</v>
          </cell>
          <cell r="AJ46">
            <v>4.5900000000000003E-2</v>
          </cell>
          <cell r="AK46"/>
          <cell r="AL46">
            <v>3241458</v>
          </cell>
          <cell r="AM46">
            <v>49</v>
          </cell>
          <cell r="AN46">
            <v>0</v>
          </cell>
          <cell r="AO46">
            <v>29074.1</v>
          </cell>
          <cell r="AP46"/>
          <cell r="AQ46">
            <v>0</v>
          </cell>
          <cell r="AR46">
            <v>0.3</v>
          </cell>
          <cell r="AS46"/>
          <cell r="AT46">
            <v>0</v>
          </cell>
        </row>
        <row r="47">
          <cell r="A47">
            <v>234</v>
          </cell>
          <cell r="B47" t="str">
            <v>234 - Ft. Scott</v>
          </cell>
          <cell r="C47" t="str">
            <v>Bourbon</v>
          </cell>
          <cell r="D47">
            <v>78554779</v>
          </cell>
          <cell r="E47">
            <v>67944159</v>
          </cell>
          <cell r="F47">
            <v>80209905</v>
          </cell>
          <cell r="G47">
            <v>69713390</v>
          </cell>
          <cell r="H47">
            <v>1797.1</v>
          </cell>
          <cell r="I47">
            <v>1832.5</v>
          </cell>
          <cell r="J47">
            <v>300</v>
          </cell>
          <cell r="K47">
            <v>11789233</v>
          </cell>
          <cell r="L47">
            <v>1819.1</v>
          </cell>
          <cell r="M47">
            <v>1815.1</v>
          </cell>
          <cell r="N47">
            <v>1801.4</v>
          </cell>
          <cell r="O47">
            <v>1864</v>
          </cell>
          <cell r="P47">
            <v>1224520</v>
          </cell>
          <cell r="Q47">
            <v>1275135</v>
          </cell>
          <cell r="R47">
            <v>2303905</v>
          </cell>
          <cell r="S47">
            <v>1149929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923</v>
          </cell>
          <cell r="Y47">
            <v>221</v>
          </cell>
          <cell r="Z47">
            <v>0.59</v>
          </cell>
          <cell r="AA47">
            <v>0.34</v>
          </cell>
          <cell r="AB47">
            <v>0.65149999999999997</v>
          </cell>
          <cell r="AC47"/>
          <cell r="AD47">
            <v>1482391</v>
          </cell>
          <cell r="AE47">
            <v>1482391</v>
          </cell>
          <cell r="AF47">
            <v>1819.1</v>
          </cell>
          <cell r="AG47">
            <v>1815.1</v>
          </cell>
          <cell r="AH47">
            <v>1795.5</v>
          </cell>
          <cell r="AI47">
            <v>1858.5</v>
          </cell>
          <cell r="AJ47">
            <v>0</v>
          </cell>
          <cell r="AK47"/>
          <cell r="AL47">
            <v>522331</v>
          </cell>
          <cell r="AM47">
            <v>8</v>
          </cell>
          <cell r="AN47">
            <v>0</v>
          </cell>
          <cell r="AO47">
            <v>1844</v>
          </cell>
          <cell r="AP47"/>
          <cell r="AQ47">
            <v>0</v>
          </cell>
          <cell r="AR47">
            <v>0.3</v>
          </cell>
          <cell r="AS47"/>
          <cell r="AT47">
            <v>0</v>
          </cell>
        </row>
        <row r="48">
          <cell r="A48">
            <v>235</v>
          </cell>
          <cell r="B48" t="str">
            <v>235 - Uniontown</v>
          </cell>
          <cell r="C48" t="str">
            <v>Bourbon</v>
          </cell>
          <cell r="D48">
            <v>15802629</v>
          </cell>
          <cell r="E48">
            <v>13793439</v>
          </cell>
          <cell r="F48">
            <v>16360478</v>
          </cell>
          <cell r="G48">
            <v>14341648</v>
          </cell>
          <cell r="H48">
            <v>420</v>
          </cell>
          <cell r="I48">
            <v>428</v>
          </cell>
          <cell r="J48">
            <v>309</v>
          </cell>
          <cell r="K48">
            <v>3684318</v>
          </cell>
          <cell r="L48">
            <v>435</v>
          </cell>
          <cell r="M48">
            <v>426.5</v>
          </cell>
          <cell r="N48">
            <v>418</v>
          </cell>
          <cell r="O48">
            <v>436.5</v>
          </cell>
          <cell r="P48">
            <v>384979</v>
          </cell>
          <cell r="Q48">
            <v>400282</v>
          </cell>
          <cell r="R48">
            <v>851739</v>
          </cell>
          <cell r="S48">
            <v>371669</v>
          </cell>
          <cell r="T48">
            <v>2955</v>
          </cell>
          <cell r="U48">
            <v>2424</v>
          </cell>
          <cell r="V48">
            <v>0</v>
          </cell>
          <cell r="W48">
            <v>0</v>
          </cell>
          <cell r="X48">
            <v>173</v>
          </cell>
          <cell r="Y48">
            <v>118</v>
          </cell>
          <cell r="Z48">
            <v>0.64</v>
          </cell>
          <cell r="AA48">
            <v>0.39</v>
          </cell>
          <cell r="AB48">
            <v>0.69720000000000004</v>
          </cell>
          <cell r="AC48"/>
          <cell r="AD48">
            <v>388817</v>
          </cell>
          <cell r="AE48">
            <v>388817</v>
          </cell>
          <cell r="AF48">
            <v>435</v>
          </cell>
          <cell r="AG48">
            <v>426.5</v>
          </cell>
          <cell r="AH48">
            <v>418</v>
          </cell>
          <cell r="AI48">
            <v>436.5</v>
          </cell>
          <cell r="AJ48">
            <v>0</v>
          </cell>
          <cell r="AK48"/>
          <cell r="AL48">
            <v>316249</v>
          </cell>
          <cell r="AM48">
            <v>0</v>
          </cell>
          <cell r="AN48">
            <v>0</v>
          </cell>
          <cell r="AO48">
            <v>429.5</v>
          </cell>
          <cell r="AP48"/>
          <cell r="AQ48">
            <v>0</v>
          </cell>
          <cell r="AR48">
            <v>0.3</v>
          </cell>
          <cell r="AS48"/>
          <cell r="AT48">
            <v>0</v>
          </cell>
        </row>
        <row r="49">
          <cell r="A49">
            <v>237</v>
          </cell>
          <cell r="B49" t="str">
            <v>237 - Smith Center</v>
          </cell>
          <cell r="C49" t="str">
            <v>Smith</v>
          </cell>
          <cell r="D49">
            <v>35473424</v>
          </cell>
          <cell r="E49">
            <v>32541635</v>
          </cell>
          <cell r="F49">
            <v>40062148</v>
          </cell>
          <cell r="G49">
            <v>37124532</v>
          </cell>
          <cell r="H49">
            <v>369.5</v>
          </cell>
          <cell r="I49">
            <v>395</v>
          </cell>
          <cell r="J49">
            <v>599</v>
          </cell>
          <cell r="K49">
            <v>3304549</v>
          </cell>
          <cell r="L49">
            <v>390.7</v>
          </cell>
          <cell r="M49">
            <v>369.5</v>
          </cell>
          <cell r="N49">
            <v>382.5</v>
          </cell>
          <cell r="O49">
            <v>396</v>
          </cell>
          <cell r="P49">
            <v>478331</v>
          </cell>
          <cell r="Q49">
            <v>490021</v>
          </cell>
          <cell r="R49">
            <v>276753</v>
          </cell>
          <cell r="S49">
            <v>586035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141</v>
          </cell>
          <cell r="Y49">
            <v>55</v>
          </cell>
          <cell r="Z49">
            <v>0</v>
          </cell>
          <cell r="AA49">
            <v>0</v>
          </cell>
          <cell r="AB49">
            <v>0.2326</v>
          </cell>
          <cell r="AC49"/>
          <cell r="AD49">
            <v>317149</v>
          </cell>
          <cell r="AE49">
            <v>317149</v>
          </cell>
          <cell r="AF49">
            <v>380.8</v>
          </cell>
          <cell r="AG49">
            <v>369.5</v>
          </cell>
          <cell r="AH49">
            <v>381.5</v>
          </cell>
          <cell r="AI49">
            <v>396</v>
          </cell>
          <cell r="AJ49">
            <v>0</v>
          </cell>
          <cell r="AK49"/>
          <cell r="AL49">
            <v>192215</v>
          </cell>
          <cell r="AM49">
            <v>0</v>
          </cell>
          <cell r="AN49">
            <v>0</v>
          </cell>
          <cell r="AO49">
            <v>396</v>
          </cell>
          <cell r="AP49"/>
          <cell r="AQ49">
            <v>0</v>
          </cell>
          <cell r="AR49">
            <v>0.3</v>
          </cell>
          <cell r="AS49"/>
          <cell r="AT49">
            <v>0</v>
          </cell>
        </row>
        <row r="50">
          <cell r="A50">
            <v>239</v>
          </cell>
          <cell r="B50" t="str">
            <v>239 - North Ottawa Co.</v>
          </cell>
          <cell r="C50" t="str">
            <v>Ottawa</v>
          </cell>
          <cell r="D50">
            <v>39207962</v>
          </cell>
          <cell r="E50">
            <v>36091445</v>
          </cell>
          <cell r="F50">
            <v>41186593</v>
          </cell>
          <cell r="G50">
            <v>38068038</v>
          </cell>
          <cell r="H50">
            <v>599.9</v>
          </cell>
          <cell r="I50">
            <v>611.20000000000005</v>
          </cell>
          <cell r="J50">
            <v>418.5</v>
          </cell>
          <cell r="K50">
            <v>4831637</v>
          </cell>
          <cell r="L50">
            <v>605.79999999999995</v>
          </cell>
          <cell r="M50">
            <v>599.9</v>
          </cell>
          <cell r="N50">
            <v>594.20000000000005</v>
          </cell>
          <cell r="O50">
            <v>606</v>
          </cell>
          <cell r="P50">
            <v>649217</v>
          </cell>
          <cell r="Q50">
            <v>666055</v>
          </cell>
          <cell r="R50">
            <v>767044</v>
          </cell>
          <cell r="S50">
            <v>614442</v>
          </cell>
          <cell r="T50">
            <v>5176</v>
          </cell>
          <cell r="U50">
            <v>9216</v>
          </cell>
          <cell r="V50">
            <v>0</v>
          </cell>
          <cell r="W50">
            <v>0</v>
          </cell>
          <cell r="X50">
            <v>182</v>
          </cell>
          <cell r="Y50">
            <v>83</v>
          </cell>
          <cell r="Z50">
            <v>0.34</v>
          </cell>
          <cell r="AA50">
            <v>0.09</v>
          </cell>
          <cell r="AB50">
            <v>0.46539999999999998</v>
          </cell>
          <cell r="AC50"/>
          <cell r="AD50">
            <v>475649</v>
          </cell>
          <cell r="AE50">
            <v>475649</v>
          </cell>
          <cell r="AF50">
            <v>603.79999999999995</v>
          </cell>
          <cell r="AG50">
            <v>599.9</v>
          </cell>
          <cell r="AH50">
            <v>594.20000000000005</v>
          </cell>
          <cell r="AI50">
            <v>606</v>
          </cell>
          <cell r="AJ50">
            <v>0</v>
          </cell>
          <cell r="AK50"/>
          <cell r="AL50">
            <v>234202</v>
          </cell>
          <cell r="AM50">
            <v>0</v>
          </cell>
          <cell r="AN50">
            <v>0</v>
          </cell>
          <cell r="AO50">
            <v>606</v>
          </cell>
          <cell r="AP50"/>
          <cell r="AQ50">
            <v>0</v>
          </cell>
          <cell r="AR50">
            <v>0.3</v>
          </cell>
          <cell r="AS50"/>
          <cell r="AT50">
            <v>0</v>
          </cell>
        </row>
        <row r="51">
          <cell r="A51">
            <v>240</v>
          </cell>
          <cell r="B51" t="str">
            <v>240 - Twin Valley</v>
          </cell>
          <cell r="C51" t="str">
            <v>Ottawa</v>
          </cell>
          <cell r="D51">
            <v>33020607</v>
          </cell>
          <cell r="E51">
            <v>30654177</v>
          </cell>
          <cell r="F51">
            <v>34999273</v>
          </cell>
          <cell r="G51">
            <v>32620084</v>
          </cell>
          <cell r="H51">
            <v>562.70000000000005</v>
          </cell>
          <cell r="I51">
            <v>579.5</v>
          </cell>
          <cell r="J51">
            <v>269.3</v>
          </cell>
          <cell r="K51">
            <v>4573650</v>
          </cell>
          <cell r="L51">
            <v>604.4</v>
          </cell>
          <cell r="M51">
            <v>573.70000000000005</v>
          </cell>
          <cell r="N51">
            <v>572.5</v>
          </cell>
          <cell r="O51">
            <v>591.1</v>
          </cell>
          <cell r="P51">
            <v>520343</v>
          </cell>
          <cell r="Q51">
            <v>540409</v>
          </cell>
          <cell r="R51">
            <v>843389</v>
          </cell>
          <cell r="S51">
            <v>594084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228</v>
          </cell>
          <cell r="Y51">
            <v>65</v>
          </cell>
          <cell r="Z51">
            <v>0.42</v>
          </cell>
          <cell r="AA51">
            <v>0.17</v>
          </cell>
          <cell r="AB51">
            <v>0.52100000000000002</v>
          </cell>
          <cell r="AC51"/>
          <cell r="AD51">
            <v>424404</v>
          </cell>
          <cell r="AE51">
            <v>424404</v>
          </cell>
          <cell r="AF51">
            <v>589</v>
          </cell>
          <cell r="AG51">
            <v>573.70000000000005</v>
          </cell>
          <cell r="AH51">
            <v>572.5</v>
          </cell>
          <cell r="AI51">
            <v>591.1</v>
          </cell>
          <cell r="AJ51">
            <v>0</v>
          </cell>
          <cell r="AK51"/>
          <cell r="AL51">
            <v>209549</v>
          </cell>
          <cell r="AM51">
            <v>9</v>
          </cell>
          <cell r="AN51">
            <v>0</v>
          </cell>
          <cell r="AO51">
            <v>582.6</v>
          </cell>
          <cell r="AP51"/>
          <cell r="AQ51">
            <v>0</v>
          </cell>
          <cell r="AR51">
            <v>0.3</v>
          </cell>
          <cell r="AS51"/>
          <cell r="AT51">
            <v>0</v>
          </cell>
        </row>
        <row r="52">
          <cell r="A52">
            <v>241</v>
          </cell>
          <cell r="B52" t="str">
            <v>241 - Wallace</v>
          </cell>
          <cell r="C52" t="str">
            <v>Wallace</v>
          </cell>
          <cell r="D52">
            <v>38730914</v>
          </cell>
          <cell r="E52">
            <v>37431869</v>
          </cell>
          <cell r="F52">
            <v>28731943</v>
          </cell>
          <cell r="G52">
            <v>27428931</v>
          </cell>
          <cell r="H52">
            <v>172.5</v>
          </cell>
          <cell r="I52">
            <v>200.5</v>
          </cell>
          <cell r="J52">
            <v>681.5</v>
          </cell>
          <cell r="K52">
            <v>1797492</v>
          </cell>
          <cell r="L52">
            <v>185.5</v>
          </cell>
          <cell r="M52">
            <v>172.5</v>
          </cell>
          <cell r="N52">
            <v>193</v>
          </cell>
          <cell r="O52">
            <v>199.5</v>
          </cell>
          <cell r="P52">
            <v>146198</v>
          </cell>
          <cell r="Q52">
            <v>142257</v>
          </cell>
          <cell r="R52">
            <v>0</v>
          </cell>
          <cell r="S52">
            <v>156774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70</v>
          </cell>
          <cell r="Y52">
            <v>23</v>
          </cell>
          <cell r="Z52">
            <v>0</v>
          </cell>
          <cell r="AA52">
            <v>0</v>
          </cell>
          <cell r="AB52">
            <v>0</v>
          </cell>
          <cell r="AC52"/>
          <cell r="AD52">
            <v>184022</v>
          </cell>
          <cell r="AE52">
            <v>184022</v>
          </cell>
          <cell r="AF52">
            <v>185.5</v>
          </cell>
          <cell r="AG52">
            <v>172.5</v>
          </cell>
          <cell r="AH52">
            <v>193</v>
          </cell>
          <cell r="AI52">
            <v>199.5</v>
          </cell>
          <cell r="AJ52">
            <v>0</v>
          </cell>
          <cell r="AK52"/>
          <cell r="AL52">
            <v>107471</v>
          </cell>
          <cell r="AM52">
            <v>0</v>
          </cell>
          <cell r="AN52">
            <v>0</v>
          </cell>
          <cell r="AO52">
            <v>199.5</v>
          </cell>
          <cell r="AP52"/>
          <cell r="AQ52">
            <v>0</v>
          </cell>
          <cell r="AR52">
            <v>0.3</v>
          </cell>
          <cell r="AS52"/>
          <cell r="AT52">
            <v>0</v>
          </cell>
        </row>
        <row r="53">
          <cell r="A53">
            <v>242</v>
          </cell>
          <cell r="B53" t="str">
            <v>242 - Weskan</v>
          </cell>
          <cell r="C53" t="str">
            <v>Wallace</v>
          </cell>
          <cell r="D53">
            <v>9790348</v>
          </cell>
          <cell r="E53">
            <v>9518471</v>
          </cell>
          <cell r="F53">
            <v>11354937</v>
          </cell>
          <cell r="G53">
            <v>11086108</v>
          </cell>
          <cell r="H53">
            <v>92.5</v>
          </cell>
          <cell r="I53">
            <v>102.5</v>
          </cell>
          <cell r="J53">
            <v>243</v>
          </cell>
          <cell r="K53">
            <v>1054780</v>
          </cell>
          <cell r="L53">
            <v>95.7</v>
          </cell>
          <cell r="M53">
            <v>92.5</v>
          </cell>
          <cell r="N53">
            <v>96.5</v>
          </cell>
          <cell r="O53">
            <v>103.5</v>
          </cell>
          <cell r="P53">
            <v>108253</v>
          </cell>
          <cell r="Q53">
            <v>107928</v>
          </cell>
          <cell r="R53">
            <v>53630</v>
          </cell>
          <cell r="S53">
            <v>98257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</v>
          </cell>
          <cell r="Y53">
            <v>16</v>
          </cell>
          <cell r="Z53">
            <v>0</v>
          </cell>
          <cell r="AA53">
            <v>0</v>
          </cell>
          <cell r="AB53">
            <v>0.123</v>
          </cell>
          <cell r="AC53"/>
          <cell r="AD53">
            <v>89469</v>
          </cell>
          <cell r="AE53">
            <v>89469</v>
          </cell>
          <cell r="AF53">
            <v>95.7</v>
          </cell>
          <cell r="AG53">
            <v>92.5</v>
          </cell>
          <cell r="AH53">
            <v>96.5</v>
          </cell>
          <cell r="AI53">
            <v>103.5</v>
          </cell>
          <cell r="AJ53">
            <v>0</v>
          </cell>
          <cell r="AK53"/>
          <cell r="AL53">
            <v>53158</v>
          </cell>
          <cell r="AM53">
            <v>0</v>
          </cell>
          <cell r="AN53">
            <v>0</v>
          </cell>
          <cell r="AO53">
            <v>103.5</v>
          </cell>
          <cell r="AP53"/>
          <cell r="AQ53">
            <v>0</v>
          </cell>
          <cell r="AR53">
            <v>0.3</v>
          </cell>
          <cell r="AS53"/>
          <cell r="AT53">
            <v>0</v>
          </cell>
        </row>
        <row r="54">
          <cell r="A54">
            <v>243</v>
          </cell>
          <cell r="B54" t="str">
            <v>243 - Lebo-Waverly</v>
          </cell>
          <cell r="C54" t="str">
            <v>Coffey</v>
          </cell>
          <cell r="D54">
            <v>29606833</v>
          </cell>
          <cell r="E54">
            <v>27000381</v>
          </cell>
          <cell r="F54">
            <v>30366283</v>
          </cell>
          <cell r="G54">
            <v>27750081</v>
          </cell>
          <cell r="H54">
            <v>414.7</v>
          </cell>
          <cell r="I54">
            <v>423</v>
          </cell>
          <cell r="J54">
            <v>248</v>
          </cell>
          <cell r="K54">
            <v>3569868</v>
          </cell>
          <cell r="L54">
            <v>452.5</v>
          </cell>
          <cell r="M54">
            <v>414.7</v>
          </cell>
          <cell r="N54">
            <v>407</v>
          </cell>
          <cell r="O54">
            <v>415.5</v>
          </cell>
          <cell r="P54">
            <v>456154</v>
          </cell>
          <cell r="Q54">
            <v>447201</v>
          </cell>
          <cell r="R54">
            <v>500129</v>
          </cell>
          <cell r="S54">
            <v>440826</v>
          </cell>
          <cell r="T54">
            <v>1088</v>
          </cell>
          <cell r="U54">
            <v>2259</v>
          </cell>
          <cell r="V54">
            <v>0</v>
          </cell>
          <cell r="W54">
            <v>126310</v>
          </cell>
          <cell r="X54">
            <v>137</v>
          </cell>
          <cell r="Y54">
            <v>38</v>
          </cell>
          <cell r="Z54">
            <v>0.28000000000000003</v>
          </cell>
          <cell r="AA54">
            <v>0.03</v>
          </cell>
          <cell r="AB54">
            <v>0.41310000000000002</v>
          </cell>
          <cell r="AC54"/>
          <cell r="AD54">
            <v>341200</v>
          </cell>
          <cell r="AE54">
            <v>341200</v>
          </cell>
          <cell r="AF54">
            <v>452.5</v>
          </cell>
          <cell r="AG54">
            <v>414.7</v>
          </cell>
          <cell r="AH54">
            <v>407</v>
          </cell>
          <cell r="AI54">
            <v>415.5</v>
          </cell>
          <cell r="AJ54">
            <v>0</v>
          </cell>
          <cell r="AK54"/>
          <cell r="AL54">
            <v>146376</v>
          </cell>
          <cell r="AM54">
            <v>4</v>
          </cell>
          <cell r="AN54">
            <v>0</v>
          </cell>
          <cell r="AO54">
            <v>415.5</v>
          </cell>
          <cell r="AP54"/>
          <cell r="AQ54">
            <v>0</v>
          </cell>
          <cell r="AR54">
            <v>0.3</v>
          </cell>
          <cell r="AS54"/>
          <cell r="AT54">
            <v>0</v>
          </cell>
        </row>
        <row r="55">
          <cell r="A55">
            <v>244</v>
          </cell>
          <cell r="B55" t="str">
            <v>244 - Burlington</v>
          </cell>
          <cell r="C55" t="str">
            <v>Coffey</v>
          </cell>
          <cell r="D55">
            <v>449996595</v>
          </cell>
          <cell r="E55">
            <v>446013099</v>
          </cell>
          <cell r="F55">
            <v>480625803</v>
          </cell>
          <cell r="G55">
            <v>476599405</v>
          </cell>
          <cell r="H55">
            <v>815.5</v>
          </cell>
          <cell r="I55">
            <v>847.5</v>
          </cell>
          <cell r="J55">
            <v>147</v>
          </cell>
          <cell r="K55">
            <v>6620716</v>
          </cell>
          <cell r="L55">
            <v>821</v>
          </cell>
          <cell r="M55">
            <v>821</v>
          </cell>
          <cell r="N55">
            <v>828.5</v>
          </cell>
          <cell r="O55">
            <v>853.5</v>
          </cell>
          <cell r="P55">
            <v>1199928</v>
          </cell>
          <cell r="Q55">
            <v>1291034</v>
          </cell>
          <cell r="R55">
            <v>0</v>
          </cell>
          <cell r="S55">
            <v>1300350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269</v>
          </cell>
          <cell r="Y55">
            <v>75</v>
          </cell>
          <cell r="Z55">
            <v>0</v>
          </cell>
          <cell r="AA55">
            <v>0</v>
          </cell>
          <cell r="AB55">
            <v>0</v>
          </cell>
          <cell r="AC55"/>
          <cell r="AD55">
            <v>971118</v>
          </cell>
          <cell r="AE55">
            <v>971118</v>
          </cell>
          <cell r="AF55">
            <v>821</v>
          </cell>
          <cell r="AG55">
            <v>821</v>
          </cell>
          <cell r="AH55">
            <v>828.5</v>
          </cell>
          <cell r="AI55">
            <v>853.5</v>
          </cell>
          <cell r="AJ55">
            <v>0</v>
          </cell>
          <cell r="AK55"/>
          <cell r="AL55">
            <v>224186</v>
          </cell>
          <cell r="AM55">
            <v>2</v>
          </cell>
          <cell r="AN55">
            <v>19780</v>
          </cell>
          <cell r="AO55">
            <v>846</v>
          </cell>
          <cell r="AP55"/>
          <cell r="AQ55">
            <v>0</v>
          </cell>
          <cell r="AR55">
            <v>0.3</v>
          </cell>
          <cell r="AS55"/>
          <cell r="AT55">
            <v>0</v>
          </cell>
        </row>
        <row r="56">
          <cell r="A56">
            <v>245</v>
          </cell>
          <cell r="B56" t="str">
            <v>245 - LeRoy-Gridley</v>
          </cell>
          <cell r="C56" t="str">
            <v>Coffey</v>
          </cell>
          <cell r="D56">
            <v>22789575</v>
          </cell>
          <cell r="E56">
            <v>21176615</v>
          </cell>
          <cell r="F56">
            <v>24379315</v>
          </cell>
          <cell r="G56">
            <v>22769325</v>
          </cell>
          <cell r="H56">
            <v>206.5</v>
          </cell>
          <cell r="I56">
            <v>200.5</v>
          </cell>
          <cell r="J56">
            <v>207</v>
          </cell>
          <cell r="K56">
            <v>1958533</v>
          </cell>
          <cell r="L56">
            <v>214.1</v>
          </cell>
          <cell r="M56">
            <v>206.5</v>
          </cell>
          <cell r="N56">
            <v>195.5</v>
          </cell>
          <cell r="O56">
            <v>192</v>
          </cell>
          <cell r="P56">
            <v>231191</v>
          </cell>
          <cell r="Q56">
            <v>217548</v>
          </cell>
          <cell r="R56">
            <v>16196</v>
          </cell>
          <cell r="S56">
            <v>300551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61</v>
          </cell>
          <cell r="Y56">
            <v>24</v>
          </cell>
          <cell r="Z56">
            <v>0</v>
          </cell>
          <cell r="AA56">
            <v>0</v>
          </cell>
          <cell r="AB56">
            <v>2.93E-2</v>
          </cell>
          <cell r="AC56"/>
          <cell r="AD56">
            <v>165214</v>
          </cell>
          <cell r="AE56">
            <v>165214</v>
          </cell>
          <cell r="AF56">
            <v>214.1</v>
          </cell>
          <cell r="AG56">
            <v>206.5</v>
          </cell>
          <cell r="AH56">
            <v>195.5</v>
          </cell>
          <cell r="AI56">
            <v>192</v>
          </cell>
          <cell r="AJ56">
            <v>0</v>
          </cell>
          <cell r="AK56"/>
          <cell r="AL56">
            <v>132509</v>
          </cell>
          <cell r="AM56">
            <v>0</v>
          </cell>
          <cell r="AN56">
            <v>0</v>
          </cell>
          <cell r="AO56">
            <v>192</v>
          </cell>
          <cell r="AP56"/>
          <cell r="AQ56">
            <v>0</v>
          </cell>
          <cell r="AR56">
            <v>0.3</v>
          </cell>
          <cell r="AS56"/>
          <cell r="AT56">
            <v>0</v>
          </cell>
        </row>
        <row r="57">
          <cell r="A57">
            <v>246</v>
          </cell>
          <cell r="B57" t="str">
            <v>246 - Northeast</v>
          </cell>
          <cell r="C57" t="str">
            <v>Crawford</v>
          </cell>
          <cell r="D57">
            <v>19302605</v>
          </cell>
          <cell r="E57">
            <v>15449573</v>
          </cell>
          <cell r="F57">
            <v>19918730</v>
          </cell>
          <cell r="G57">
            <v>16064759</v>
          </cell>
          <cell r="H57">
            <v>451.1</v>
          </cell>
          <cell r="I57">
            <v>463</v>
          </cell>
          <cell r="J57">
            <v>106</v>
          </cell>
          <cell r="K57">
            <v>3973314</v>
          </cell>
          <cell r="L57">
            <v>486.5</v>
          </cell>
          <cell r="M57">
            <v>464.6</v>
          </cell>
          <cell r="N57">
            <v>464.5</v>
          </cell>
          <cell r="O57">
            <v>457.5</v>
          </cell>
          <cell r="P57">
            <v>492442</v>
          </cell>
          <cell r="Q57">
            <v>495462</v>
          </cell>
          <cell r="R57">
            <v>901711</v>
          </cell>
          <cell r="S57">
            <v>520996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251</v>
          </cell>
          <cell r="Y57">
            <v>66</v>
          </cell>
          <cell r="Z57">
            <v>0.56999999999999995</v>
          </cell>
          <cell r="AA57">
            <v>0.32</v>
          </cell>
          <cell r="AB57">
            <v>0.65769999999999995</v>
          </cell>
          <cell r="AC57"/>
          <cell r="AD57">
            <v>409013</v>
          </cell>
          <cell r="AE57">
            <v>409013</v>
          </cell>
          <cell r="AF57">
            <v>486.5</v>
          </cell>
          <cell r="AG57">
            <v>455.6</v>
          </cell>
          <cell r="AH57">
            <v>457</v>
          </cell>
          <cell r="AI57">
            <v>450.6</v>
          </cell>
          <cell r="AJ57">
            <v>0</v>
          </cell>
          <cell r="AK57"/>
          <cell r="AL57">
            <v>176422</v>
          </cell>
          <cell r="AM57">
            <v>1</v>
          </cell>
          <cell r="AN57">
            <v>0</v>
          </cell>
          <cell r="AO57">
            <v>444.6</v>
          </cell>
          <cell r="AP57"/>
          <cell r="AQ57">
            <v>0</v>
          </cell>
          <cell r="AR57">
            <v>0.3</v>
          </cell>
          <cell r="AS57"/>
          <cell r="AT57">
            <v>0</v>
          </cell>
        </row>
        <row r="58">
          <cell r="A58">
            <v>247</v>
          </cell>
          <cell r="B58" t="str">
            <v>247 - Cherokee</v>
          </cell>
          <cell r="C58" t="str">
            <v>Crawford</v>
          </cell>
          <cell r="D58">
            <v>33470459</v>
          </cell>
          <cell r="E58">
            <v>29262590</v>
          </cell>
          <cell r="F58">
            <v>34288291</v>
          </cell>
          <cell r="G58">
            <v>30100201</v>
          </cell>
          <cell r="H58">
            <v>503.1</v>
          </cell>
          <cell r="I58">
            <v>471</v>
          </cell>
          <cell r="J58">
            <v>300</v>
          </cell>
          <cell r="K58">
            <v>4895624</v>
          </cell>
          <cell r="L58">
            <v>563.9</v>
          </cell>
          <cell r="M58">
            <v>509.1</v>
          </cell>
          <cell r="N58">
            <v>464.5</v>
          </cell>
          <cell r="O58">
            <v>492</v>
          </cell>
          <cell r="P58">
            <v>605453</v>
          </cell>
          <cell r="Q58">
            <v>491337</v>
          </cell>
          <cell r="R58">
            <v>667446</v>
          </cell>
          <cell r="S58">
            <v>656640</v>
          </cell>
          <cell r="T58">
            <v>7914</v>
          </cell>
          <cell r="U58">
            <v>7832</v>
          </cell>
          <cell r="V58">
            <v>0</v>
          </cell>
          <cell r="W58">
            <v>383281</v>
          </cell>
          <cell r="X58">
            <v>266</v>
          </cell>
          <cell r="Y58">
            <v>61</v>
          </cell>
          <cell r="Z58">
            <v>0.31</v>
          </cell>
          <cell r="AA58">
            <v>0.06</v>
          </cell>
          <cell r="AB58">
            <v>0.44219999999999998</v>
          </cell>
          <cell r="AC58"/>
          <cell r="AD58">
            <v>465320</v>
          </cell>
          <cell r="AE58">
            <v>465320</v>
          </cell>
          <cell r="AF58">
            <v>563.9</v>
          </cell>
          <cell r="AG58">
            <v>509.1</v>
          </cell>
          <cell r="AH58">
            <v>463.5</v>
          </cell>
          <cell r="AI58">
            <v>490</v>
          </cell>
          <cell r="AJ58">
            <v>0</v>
          </cell>
          <cell r="AK58"/>
          <cell r="AL58">
            <v>367866</v>
          </cell>
          <cell r="AM58">
            <v>1</v>
          </cell>
          <cell r="AN58">
            <v>0</v>
          </cell>
          <cell r="AO58">
            <v>484</v>
          </cell>
          <cell r="AP58"/>
          <cell r="AQ58">
            <v>0</v>
          </cell>
          <cell r="AR58">
            <v>0.3</v>
          </cell>
          <cell r="AS58"/>
          <cell r="AT58">
            <v>0</v>
          </cell>
        </row>
        <row r="59">
          <cell r="A59">
            <v>248</v>
          </cell>
          <cell r="B59" t="str">
            <v>248 - Girard</v>
          </cell>
          <cell r="C59" t="str">
            <v>Crawford</v>
          </cell>
          <cell r="D59">
            <v>38509195</v>
          </cell>
          <cell r="E59">
            <v>33590860</v>
          </cell>
          <cell r="F59">
            <v>39776571</v>
          </cell>
          <cell r="G59">
            <v>34825023</v>
          </cell>
          <cell r="H59">
            <v>977.8</v>
          </cell>
          <cell r="I59">
            <v>994</v>
          </cell>
          <cell r="J59">
            <v>263</v>
          </cell>
          <cell r="K59">
            <v>7347998</v>
          </cell>
          <cell r="L59">
            <v>980.5</v>
          </cell>
          <cell r="M59">
            <v>990.9</v>
          </cell>
          <cell r="N59">
            <v>971.5</v>
          </cell>
          <cell r="O59">
            <v>1011</v>
          </cell>
          <cell r="P59">
            <v>934338</v>
          </cell>
          <cell r="Q59">
            <v>946943</v>
          </cell>
          <cell r="R59">
            <v>1563333</v>
          </cell>
          <cell r="S59">
            <v>846550</v>
          </cell>
          <cell r="T59">
            <v>16930</v>
          </cell>
          <cell r="U59">
            <v>9675</v>
          </cell>
          <cell r="V59">
            <v>0</v>
          </cell>
          <cell r="W59">
            <v>0</v>
          </cell>
          <cell r="X59">
            <v>358</v>
          </cell>
          <cell r="Y59">
            <v>116</v>
          </cell>
          <cell r="Z59">
            <v>0.62</v>
          </cell>
          <cell r="AA59">
            <v>0.37</v>
          </cell>
          <cell r="AB59">
            <v>0.68389999999999995</v>
          </cell>
          <cell r="AC59"/>
          <cell r="AD59">
            <v>683893</v>
          </cell>
          <cell r="AE59">
            <v>683893</v>
          </cell>
          <cell r="AF59">
            <v>980.5</v>
          </cell>
          <cell r="AG59">
            <v>984.8</v>
          </cell>
          <cell r="AH59">
            <v>968</v>
          </cell>
          <cell r="AI59">
            <v>1010</v>
          </cell>
          <cell r="AJ59">
            <v>0</v>
          </cell>
          <cell r="AK59"/>
          <cell r="AL59">
            <v>348221</v>
          </cell>
          <cell r="AM59">
            <v>0</v>
          </cell>
          <cell r="AN59">
            <v>0</v>
          </cell>
          <cell r="AO59">
            <v>1003</v>
          </cell>
          <cell r="AP59"/>
          <cell r="AQ59">
            <v>0</v>
          </cell>
          <cell r="AR59">
            <v>0.3</v>
          </cell>
          <cell r="AS59"/>
          <cell r="AT59">
            <v>0</v>
          </cell>
        </row>
        <row r="60">
          <cell r="A60">
            <v>249</v>
          </cell>
          <cell r="B60" t="str">
            <v>249 - Frontenac</v>
          </cell>
          <cell r="C60" t="str">
            <v>Crawford</v>
          </cell>
          <cell r="D60">
            <v>25712489</v>
          </cell>
          <cell r="E60">
            <v>22166712</v>
          </cell>
          <cell r="F60">
            <v>26400633</v>
          </cell>
          <cell r="G60">
            <v>22848821</v>
          </cell>
          <cell r="H60">
            <v>866.4</v>
          </cell>
          <cell r="I60">
            <v>924.5</v>
          </cell>
          <cell r="J60">
            <v>22</v>
          </cell>
          <cell r="K60">
            <v>6359225</v>
          </cell>
          <cell r="L60">
            <v>875.5</v>
          </cell>
          <cell r="M60">
            <v>874.4</v>
          </cell>
          <cell r="N60">
            <v>898.2</v>
          </cell>
          <cell r="O60">
            <v>964.6</v>
          </cell>
          <cell r="P60">
            <v>829225</v>
          </cell>
          <cell r="Q60">
            <v>872261</v>
          </cell>
          <cell r="R60">
            <v>1547209</v>
          </cell>
          <cell r="S60">
            <v>643130</v>
          </cell>
          <cell r="T60">
            <v>0</v>
          </cell>
          <cell r="U60">
            <v>417</v>
          </cell>
          <cell r="V60">
            <v>0</v>
          </cell>
          <cell r="W60">
            <v>0</v>
          </cell>
          <cell r="X60">
            <v>299</v>
          </cell>
          <cell r="Y60">
            <v>109</v>
          </cell>
          <cell r="Z60">
            <v>0.74</v>
          </cell>
          <cell r="AA60">
            <v>0.49</v>
          </cell>
          <cell r="AB60">
            <v>0.76770000000000005</v>
          </cell>
          <cell r="AC60"/>
          <cell r="AD60">
            <v>620353</v>
          </cell>
          <cell r="AE60">
            <v>620353</v>
          </cell>
          <cell r="AF60">
            <v>875.5</v>
          </cell>
          <cell r="AG60">
            <v>872.4</v>
          </cell>
          <cell r="AH60">
            <v>896.5</v>
          </cell>
          <cell r="AI60">
            <v>962.5</v>
          </cell>
          <cell r="AJ60">
            <v>0</v>
          </cell>
          <cell r="AK60"/>
          <cell r="AL60">
            <v>71262</v>
          </cell>
          <cell r="AM60">
            <v>5</v>
          </cell>
          <cell r="AN60">
            <v>0</v>
          </cell>
          <cell r="AO60">
            <v>954</v>
          </cell>
          <cell r="AP60"/>
          <cell r="AQ60">
            <v>0</v>
          </cell>
          <cell r="AR60">
            <v>0.3</v>
          </cell>
          <cell r="AS60"/>
          <cell r="AT60">
            <v>0</v>
          </cell>
        </row>
        <row r="61">
          <cell r="A61">
            <v>250</v>
          </cell>
          <cell r="B61" t="str">
            <v>250 - Pittsburg</v>
          </cell>
          <cell r="C61" t="str">
            <v>Crawford</v>
          </cell>
          <cell r="D61">
            <v>145572072</v>
          </cell>
          <cell r="E61">
            <v>127518905</v>
          </cell>
          <cell r="F61">
            <v>153729375</v>
          </cell>
          <cell r="G61">
            <v>135695310</v>
          </cell>
          <cell r="H61">
            <v>2824.9</v>
          </cell>
          <cell r="I61">
            <v>2975.8</v>
          </cell>
          <cell r="J61">
            <v>43</v>
          </cell>
          <cell r="K61">
            <v>20180509</v>
          </cell>
          <cell r="L61">
            <v>2873.2</v>
          </cell>
          <cell r="M61">
            <v>2912.1</v>
          </cell>
          <cell r="N61">
            <v>2927.7</v>
          </cell>
          <cell r="O61">
            <v>3019.3</v>
          </cell>
          <cell r="P61">
            <v>2638509</v>
          </cell>
          <cell r="Q61">
            <v>2862885</v>
          </cell>
          <cell r="R61">
            <v>3769187</v>
          </cell>
          <cell r="S61">
            <v>2265391</v>
          </cell>
          <cell r="T61">
            <v>2399</v>
          </cell>
          <cell r="U61">
            <v>1708</v>
          </cell>
          <cell r="V61">
            <v>0</v>
          </cell>
          <cell r="W61">
            <v>0</v>
          </cell>
          <cell r="X61">
            <v>1677</v>
          </cell>
          <cell r="Y61">
            <v>241</v>
          </cell>
          <cell r="Z61">
            <v>0.51</v>
          </cell>
          <cell r="AA61">
            <v>0.26</v>
          </cell>
          <cell r="AB61">
            <v>0.60029999999999994</v>
          </cell>
          <cell r="AC61"/>
          <cell r="AD61">
            <v>2047027</v>
          </cell>
          <cell r="AE61">
            <v>2047027</v>
          </cell>
          <cell r="AF61">
            <v>2871</v>
          </cell>
          <cell r="AG61">
            <v>2844.9</v>
          </cell>
          <cell r="AH61">
            <v>2889.3</v>
          </cell>
          <cell r="AI61">
            <v>2958.9</v>
          </cell>
          <cell r="AJ61">
            <v>0</v>
          </cell>
          <cell r="AK61"/>
          <cell r="AL61">
            <v>265403</v>
          </cell>
          <cell r="AM61">
            <v>0</v>
          </cell>
          <cell r="AN61">
            <v>0</v>
          </cell>
          <cell r="AO61">
            <v>2930.4</v>
          </cell>
          <cell r="AP61"/>
          <cell r="AQ61">
            <v>0</v>
          </cell>
          <cell r="AR61">
            <v>0.3</v>
          </cell>
          <cell r="AS61"/>
          <cell r="AT61">
            <v>0</v>
          </cell>
        </row>
        <row r="62">
          <cell r="A62">
            <v>251</v>
          </cell>
          <cell r="B62" t="str">
            <v>251 - North Lyon Co.</v>
          </cell>
          <cell r="C62" t="str">
            <v>Lyon</v>
          </cell>
          <cell r="D62">
            <v>92198082</v>
          </cell>
          <cell r="E62">
            <v>89116968</v>
          </cell>
          <cell r="F62">
            <v>88573876</v>
          </cell>
          <cell r="G62">
            <v>85504011</v>
          </cell>
          <cell r="H62">
            <v>415</v>
          </cell>
          <cell r="I62">
            <v>391</v>
          </cell>
          <cell r="J62">
            <v>434</v>
          </cell>
          <cell r="K62">
            <v>3488425</v>
          </cell>
          <cell r="L62">
            <v>406.1</v>
          </cell>
          <cell r="M62">
            <v>415</v>
          </cell>
          <cell r="N62">
            <v>383.5</v>
          </cell>
          <cell r="O62">
            <v>381.1</v>
          </cell>
          <cell r="P62">
            <v>423973</v>
          </cell>
          <cell r="Q62">
            <v>412019</v>
          </cell>
          <cell r="R62">
            <v>0</v>
          </cell>
          <cell r="S62">
            <v>442086</v>
          </cell>
          <cell r="T62">
            <v>2258</v>
          </cell>
          <cell r="U62">
            <v>2225</v>
          </cell>
          <cell r="V62">
            <v>0</v>
          </cell>
          <cell r="W62">
            <v>0</v>
          </cell>
          <cell r="X62">
            <v>160</v>
          </cell>
          <cell r="Y62">
            <v>43</v>
          </cell>
          <cell r="Z62">
            <v>0</v>
          </cell>
          <cell r="AA62">
            <v>0</v>
          </cell>
          <cell r="AB62">
            <v>0</v>
          </cell>
          <cell r="AC62"/>
          <cell r="AD62">
            <v>338815</v>
          </cell>
          <cell r="AE62">
            <v>338815</v>
          </cell>
          <cell r="AF62">
            <v>406.1</v>
          </cell>
          <cell r="AG62">
            <v>415</v>
          </cell>
          <cell r="AH62">
            <v>383</v>
          </cell>
          <cell r="AI62">
            <v>381.1</v>
          </cell>
          <cell r="AJ62">
            <v>0</v>
          </cell>
          <cell r="AK62"/>
          <cell r="AL62">
            <v>308160</v>
          </cell>
          <cell r="AM62">
            <v>0</v>
          </cell>
          <cell r="AN62">
            <v>0</v>
          </cell>
          <cell r="AO62">
            <v>381.1</v>
          </cell>
          <cell r="AP62"/>
          <cell r="AQ62">
            <v>0</v>
          </cell>
          <cell r="AR62">
            <v>0.3</v>
          </cell>
          <cell r="AS62"/>
          <cell r="AT62">
            <v>0</v>
          </cell>
        </row>
        <row r="63">
          <cell r="A63">
            <v>252</v>
          </cell>
          <cell r="B63" t="str">
            <v>252 - Southern Lyon Co.</v>
          </cell>
          <cell r="C63" t="str">
            <v>Lyon</v>
          </cell>
          <cell r="D63">
            <v>38362526</v>
          </cell>
          <cell r="E63">
            <v>35596391</v>
          </cell>
          <cell r="F63">
            <v>37416745</v>
          </cell>
          <cell r="G63">
            <v>34660696</v>
          </cell>
          <cell r="H63">
            <v>488.5</v>
          </cell>
          <cell r="I63">
            <v>480.5</v>
          </cell>
          <cell r="J63">
            <v>295</v>
          </cell>
          <cell r="K63">
            <v>4072900</v>
          </cell>
          <cell r="L63">
            <v>502</v>
          </cell>
          <cell r="M63">
            <v>495</v>
          </cell>
          <cell r="N63">
            <v>472.5</v>
          </cell>
          <cell r="O63">
            <v>467</v>
          </cell>
          <cell r="P63">
            <v>511336</v>
          </cell>
          <cell r="Q63">
            <v>503424</v>
          </cell>
          <cell r="R63">
            <v>431676</v>
          </cell>
          <cell r="S63">
            <v>481383</v>
          </cell>
          <cell r="T63">
            <v>1836</v>
          </cell>
          <cell r="U63">
            <v>1809</v>
          </cell>
          <cell r="V63">
            <v>0</v>
          </cell>
          <cell r="W63">
            <v>0</v>
          </cell>
          <cell r="X63">
            <v>163</v>
          </cell>
          <cell r="Y63">
            <v>54</v>
          </cell>
          <cell r="Z63">
            <v>0.21</v>
          </cell>
          <cell r="AA63">
            <v>0</v>
          </cell>
          <cell r="AB63">
            <v>0.35320000000000001</v>
          </cell>
          <cell r="AC63"/>
          <cell r="AD63">
            <v>411824</v>
          </cell>
          <cell r="AE63">
            <v>411824</v>
          </cell>
          <cell r="AF63">
            <v>502</v>
          </cell>
          <cell r="AG63">
            <v>495</v>
          </cell>
          <cell r="AH63">
            <v>472.5</v>
          </cell>
          <cell r="AI63">
            <v>467</v>
          </cell>
          <cell r="AJ63">
            <v>0</v>
          </cell>
          <cell r="AK63"/>
          <cell r="AL63">
            <v>244602</v>
          </cell>
          <cell r="AM63">
            <v>0</v>
          </cell>
          <cell r="AN63">
            <v>0</v>
          </cell>
          <cell r="AO63">
            <v>460.5</v>
          </cell>
          <cell r="AP63"/>
          <cell r="AQ63">
            <v>0</v>
          </cell>
          <cell r="AR63">
            <v>0.3</v>
          </cell>
          <cell r="AS63"/>
          <cell r="AT63">
            <v>0</v>
          </cell>
        </row>
        <row r="64">
          <cell r="A64">
            <v>253</v>
          </cell>
          <cell r="B64" t="str">
            <v>253 - Emporia</v>
          </cell>
          <cell r="C64" t="str">
            <v>Lyon</v>
          </cell>
          <cell r="D64">
            <v>177730343</v>
          </cell>
          <cell r="E64">
            <v>159031089</v>
          </cell>
          <cell r="F64">
            <v>184986453</v>
          </cell>
          <cell r="G64">
            <v>166293924</v>
          </cell>
          <cell r="H64">
            <v>4317.2</v>
          </cell>
          <cell r="I64">
            <v>4393.6000000000004</v>
          </cell>
          <cell r="J64">
            <v>135</v>
          </cell>
          <cell r="K64">
            <v>29630923</v>
          </cell>
          <cell r="L64">
            <v>4271.8</v>
          </cell>
          <cell r="M64">
            <v>4379.7</v>
          </cell>
          <cell r="N64">
            <v>4337.5</v>
          </cell>
          <cell r="O64">
            <v>4501.6000000000004</v>
          </cell>
          <cell r="P64">
            <v>3265828</v>
          </cell>
          <cell r="Q64">
            <v>3683872</v>
          </cell>
          <cell r="R64">
            <v>6304537</v>
          </cell>
          <cell r="S64">
            <v>3107792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2166</v>
          </cell>
          <cell r="Y64">
            <v>594</v>
          </cell>
          <cell r="Z64">
            <v>0.6</v>
          </cell>
          <cell r="AA64">
            <v>0.35</v>
          </cell>
          <cell r="AB64">
            <v>0.66839999999999999</v>
          </cell>
          <cell r="AC64"/>
          <cell r="AD64">
            <v>4312110</v>
          </cell>
          <cell r="AE64">
            <v>4312110</v>
          </cell>
          <cell r="AF64">
            <v>4266.8</v>
          </cell>
          <cell r="AG64">
            <v>4378.2</v>
          </cell>
          <cell r="AH64">
            <v>4332.6000000000004</v>
          </cell>
          <cell r="AI64">
            <v>4498.8</v>
          </cell>
          <cell r="AJ64">
            <v>0</v>
          </cell>
          <cell r="AK64"/>
          <cell r="AL64">
            <v>954140</v>
          </cell>
          <cell r="AM64">
            <v>13</v>
          </cell>
          <cell r="AN64">
            <v>0</v>
          </cell>
          <cell r="AO64">
            <v>4428.8</v>
          </cell>
          <cell r="AP64"/>
          <cell r="AQ64">
            <v>0</v>
          </cell>
          <cell r="AR64">
            <v>0.3</v>
          </cell>
          <cell r="AS64"/>
          <cell r="AT64">
            <v>0</v>
          </cell>
        </row>
        <row r="65">
          <cell r="A65">
            <v>254</v>
          </cell>
          <cell r="B65" t="str">
            <v>254 - Barber Co.</v>
          </cell>
          <cell r="C65" t="str">
            <v>Barber</v>
          </cell>
          <cell r="D65">
            <v>56931171</v>
          </cell>
          <cell r="E65">
            <v>53362422</v>
          </cell>
          <cell r="F65">
            <v>64472505</v>
          </cell>
          <cell r="G65">
            <v>60902212</v>
          </cell>
          <cell r="H65">
            <v>437.5</v>
          </cell>
          <cell r="I65">
            <v>466.5</v>
          </cell>
          <cell r="J65">
            <v>718</v>
          </cell>
          <cell r="K65">
            <v>3773251</v>
          </cell>
          <cell r="L65">
            <v>441</v>
          </cell>
          <cell r="M65">
            <v>442.5</v>
          </cell>
          <cell r="N65">
            <v>455.5</v>
          </cell>
          <cell r="O65">
            <v>469</v>
          </cell>
          <cell r="P65">
            <v>566432</v>
          </cell>
          <cell r="Q65">
            <v>558283</v>
          </cell>
          <cell r="R65">
            <v>0</v>
          </cell>
          <cell r="S65">
            <v>586690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151</v>
          </cell>
          <cell r="Y65">
            <v>87</v>
          </cell>
          <cell r="Z65">
            <v>0</v>
          </cell>
          <cell r="AA65">
            <v>0</v>
          </cell>
          <cell r="AB65">
            <v>0</v>
          </cell>
          <cell r="AC65"/>
          <cell r="AD65">
            <v>350181</v>
          </cell>
          <cell r="AE65">
            <v>350181</v>
          </cell>
          <cell r="AF65">
            <v>441</v>
          </cell>
          <cell r="AG65">
            <v>442.5</v>
          </cell>
          <cell r="AH65">
            <v>455.5</v>
          </cell>
          <cell r="AI65">
            <v>469</v>
          </cell>
          <cell r="AJ65">
            <v>0</v>
          </cell>
          <cell r="AK65"/>
          <cell r="AL65">
            <v>196837</v>
          </cell>
          <cell r="AM65">
            <v>0</v>
          </cell>
          <cell r="AN65">
            <v>0</v>
          </cell>
          <cell r="AO65">
            <v>464</v>
          </cell>
          <cell r="AP65"/>
          <cell r="AQ65">
            <v>0</v>
          </cell>
          <cell r="AR65">
            <v>0.3</v>
          </cell>
          <cell r="AS65"/>
          <cell r="AT65">
            <v>0</v>
          </cell>
        </row>
        <row r="66">
          <cell r="A66">
            <v>255</v>
          </cell>
          <cell r="B66" t="str">
            <v>255 - South Barber Co.</v>
          </cell>
          <cell r="C66" t="str">
            <v>Barber</v>
          </cell>
          <cell r="D66">
            <v>41266022</v>
          </cell>
          <cell r="E66">
            <v>39566907</v>
          </cell>
          <cell r="F66">
            <v>45071044</v>
          </cell>
          <cell r="G66">
            <v>43371881</v>
          </cell>
          <cell r="H66">
            <v>223.5</v>
          </cell>
          <cell r="I66">
            <v>245.5</v>
          </cell>
          <cell r="J66">
            <v>425.5</v>
          </cell>
          <cell r="K66">
            <v>2246164</v>
          </cell>
          <cell r="L66">
            <v>225</v>
          </cell>
          <cell r="M66">
            <v>223.5</v>
          </cell>
          <cell r="N66">
            <v>238</v>
          </cell>
          <cell r="O66">
            <v>232.8</v>
          </cell>
          <cell r="P66">
            <v>288030</v>
          </cell>
          <cell r="Q66">
            <v>296932</v>
          </cell>
          <cell r="R66">
            <v>0</v>
          </cell>
          <cell r="S66">
            <v>254322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94</v>
          </cell>
          <cell r="Y66">
            <v>40</v>
          </cell>
          <cell r="Z66">
            <v>0</v>
          </cell>
          <cell r="AA66">
            <v>0</v>
          </cell>
          <cell r="AB66">
            <v>0</v>
          </cell>
          <cell r="AC66"/>
          <cell r="AD66">
            <v>198858</v>
          </cell>
          <cell r="AE66">
            <v>198858</v>
          </cell>
          <cell r="AF66">
            <v>225</v>
          </cell>
          <cell r="AG66">
            <v>223.5</v>
          </cell>
          <cell r="AH66">
            <v>238</v>
          </cell>
          <cell r="AI66">
            <v>232.8</v>
          </cell>
          <cell r="AJ66">
            <v>0</v>
          </cell>
          <cell r="AK66"/>
          <cell r="AL66">
            <v>89366</v>
          </cell>
          <cell r="AM66">
            <v>0</v>
          </cell>
          <cell r="AN66">
            <v>0</v>
          </cell>
          <cell r="AO66">
            <v>228.8</v>
          </cell>
          <cell r="AP66"/>
          <cell r="AQ66">
            <v>0</v>
          </cell>
          <cell r="AR66">
            <v>0.3</v>
          </cell>
          <cell r="AS66"/>
          <cell r="AT66">
            <v>0</v>
          </cell>
        </row>
        <row r="67">
          <cell r="A67">
            <v>256</v>
          </cell>
          <cell r="B67" t="str">
            <v>256 - Marmaton Valley</v>
          </cell>
          <cell r="C67" t="str">
            <v>Allen</v>
          </cell>
          <cell r="D67">
            <v>32108340</v>
          </cell>
          <cell r="E67">
            <v>30541480</v>
          </cell>
          <cell r="F67">
            <v>32890887</v>
          </cell>
          <cell r="G67">
            <v>31330860</v>
          </cell>
          <cell r="H67">
            <v>272.5</v>
          </cell>
          <cell r="I67">
            <v>278.8</v>
          </cell>
          <cell r="J67">
            <v>225</v>
          </cell>
          <cell r="K67">
            <v>2525783</v>
          </cell>
          <cell r="L67">
            <v>276.5</v>
          </cell>
          <cell r="M67">
            <v>276.5</v>
          </cell>
          <cell r="N67">
            <v>275.3</v>
          </cell>
          <cell r="O67">
            <v>264.8</v>
          </cell>
          <cell r="P67">
            <v>360965</v>
          </cell>
          <cell r="Q67">
            <v>371130</v>
          </cell>
          <cell r="R67">
            <v>19679</v>
          </cell>
          <cell r="S67">
            <v>442688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118</v>
          </cell>
          <cell r="Y67">
            <v>36</v>
          </cell>
          <cell r="Z67">
            <v>0</v>
          </cell>
          <cell r="AA67">
            <v>0</v>
          </cell>
          <cell r="AB67">
            <v>1.0699999999999999E-2</v>
          </cell>
          <cell r="AC67"/>
          <cell r="AD67">
            <v>199780</v>
          </cell>
          <cell r="AE67">
            <v>199780</v>
          </cell>
          <cell r="AF67">
            <v>276.5</v>
          </cell>
          <cell r="AG67">
            <v>276.5</v>
          </cell>
          <cell r="AH67">
            <v>275.3</v>
          </cell>
          <cell r="AI67">
            <v>264.8</v>
          </cell>
          <cell r="AJ67">
            <v>0</v>
          </cell>
          <cell r="AK67"/>
          <cell r="AL67">
            <v>142524</v>
          </cell>
          <cell r="AM67">
            <v>0</v>
          </cell>
          <cell r="AN67">
            <v>0</v>
          </cell>
          <cell r="AO67">
            <v>261.3</v>
          </cell>
          <cell r="AP67"/>
          <cell r="AQ67">
            <v>0</v>
          </cell>
          <cell r="AR67">
            <v>0.3</v>
          </cell>
          <cell r="AS67"/>
          <cell r="AT67">
            <v>0</v>
          </cell>
        </row>
        <row r="68">
          <cell r="A68">
            <v>257</v>
          </cell>
          <cell r="B68" t="str">
            <v>257 - Iola</v>
          </cell>
          <cell r="C68" t="str">
            <v>Allen</v>
          </cell>
          <cell r="D68">
            <v>51290234</v>
          </cell>
          <cell r="E68">
            <v>43553637</v>
          </cell>
          <cell r="F68">
            <v>52168777</v>
          </cell>
          <cell r="G68">
            <v>44431131</v>
          </cell>
          <cell r="H68">
            <v>1220</v>
          </cell>
          <cell r="I68">
            <v>1231</v>
          </cell>
          <cell r="J68">
            <v>140.5</v>
          </cell>
          <cell r="K68">
            <v>9230050</v>
          </cell>
          <cell r="L68">
            <v>1263.3</v>
          </cell>
          <cell r="M68">
            <v>1259.7</v>
          </cell>
          <cell r="N68">
            <v>1235.4000000000001</v>
          </cell>
          <cell r="O68">
            <v>1255.0999999999999</v>
          </cell>
          <cell r="P68">
            <v>1474568</v>
          </cell>
          <cell r="Q68">
            <v>1520679</v>
          </cell>
          <cell r="R68">
            <v>2066979</v>
          </cell>
          <cell r="S68">
            <v>1748337</v>
          </cell>
          <cell r="T68">
            <v>1378</v>
          </cell>
          <cell r="U68">
            <v>1317</v>
          </cell>
          <cell r="V68">
            <v>0</v>
          </cell>
          <cell r="W68">
            <v>0</v>
          </cell>
          <cell r="X68">
            <v>578</v>
          </cell>
          <cell r="Y68">
            <v>183</v>
          </cell>
          <cell r="Z68">
            <v>0.6</v>
          </cell>
          <cell r="AA68">
            <v>0.35</v>
          </cell>
          <cell r="AB68">
            <v>0.6653</v>
          </cell>
          <cell r="AC68"/>
          <cell r="AD68">
            <v>863885</v>
          </cell>
          <cell r="AE68">
            <v>863885</v>
          </cell>
          <cell r="AF68">
            <v>1263.3</v>
          </cell>
          <cell r="AG68">
            <v>1231.5</v>
          </cell>
          <cell r="AH68">
            <v>1206</v>
          </cell>
          <cell r="AI68">
            <v>1217</v>
          </cell>
          <cell r="AJ68">
            <v>0</v>
          </cell>
          <cell r="AK68"/>
          <cell r="AL68">
            <v>272722</v>
          </cell>
          <cell r="AM68">
            <v>4</v>
          </cell>
          <cell r="AN68">
            <v>0</v>
          </cell>
          <cell r="AO68">
            <v>1209</v>
          </cell>
          <cell r="AP68"/>
          <cell r="AQ68">
            <v>0</v>
          </cell>
          <cell r="AR68">
            <v>0.3</v>
          </cell>
          <cell r="AS68"/>
          <cell r="AT68">
            <v>0</v>
          </cell>
        </row>
        <row r="69">
          <cell r="A69">
            <v>258</v>
          </cell>
          <cell r="B69" t="str">
            <v>258 - Humboldt</v>
          </cell>
          <cell r="C69" t="str">
            <v>Allen</v>
          </cell>
          <cell r="D69">
            <v>54195035</v>
          </cell>
          <cell r="E69">
            <v>51530090</v>
          </cell>
          <cell r="F69">
            <v>55226984</v>
          </cell>
          <cell r="G69">
            <v>52562954</v>
          </cell>
          <cell r="H69">
            <v>584</v>
          </cell>
          <cell r="I69">
            <v>574</v>
          </cell>
          <cell r="J69">
            <v>126</v>
          </cell>
          <cell r="K69">
            <v>5223452</v>
          </cell>
          <cell r="L69">
            <v>763.5</v>
          </cell>
          <cell r="M69">
            <v>846.4</v>
          </cell>
          <cell r="N69">
            <v>694.3</v>
          </cell>
          <cell r="O69">
            <v>735</v>
          </cell>
          <cell r="P69">
            <v>680212</v>
          </cell>
          <cell r="Q69">
            <v>701524</v>
          </cell>
          <cell r="R69">
            <v>526804</v>
          </cell>
          <cell r="S69">
            <v>610724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217</v>
          </cell>
          <cell r="Y69">
            <v>105</v>
          </cell>
          <cell r="Z69">
            <v>0.26</v>
          </cell>
          <cell r="AA69">
            <v>0.01</v>
          </cell>
          <cell r="AB69">
            <v>0.40529999999999999</v>
          </cell>
          <cell r="AC69"/>
          <cell r="AD69">
            <v>470762</v>
          </cell>
          <cell r="AE69">
            <v>470762</v>
          </cell>
          <cell r="AF69">
            <v>575</v>
          </cell>
          <cell r="AG69">
            <v>589.5</v>
          </cell>
          <cell r="AH69">
            <v>563</v>
          </cell>
          <cell r="AI69">
            <v>592.5</v>
          </cell>
          <cell r="AJ69">
            <v>0</v>
          </cell>
          <cell r="AK69"/>
          <cell r="AL69">
            <v>96300</v>
          </cell>
          <cell r="AM69">
            <v>0</v>
          </cell>
          <cell r="AN69">
            <v>0</v>
          </cell>
          <cell r="AO69">
            <v>587.5</v>
          </cell>
          <cell r="AP69"/>
          <cell r="AQ69">
            <v>0</v>
          </cell>
          <cell r="AR69">
            <v>0.3</v>
          </cell>
          <cell r="AS69"/>
          <cell r="AT69">
            <v>0</v>
          </cell>
        </row>
        <row r="70">
          <cell r="A70">
            <v>259</v>
          </cell>
          <cell r="B70" t="str">
            <v>259 - Wichita</v>
          </cell>
          <cell r="C70" t="str">
            <v>Sedgwick</v>
          </cell>
          <cell r="D70">
            <v>2675199114</v>
          </cell>
          <cell r="E70">
            <v>2428172636</v>
          </cell>
          <cell r="F70">
            <v>2736577836</v>
          </cell>
          <cell r="G70">
            <v>2488926702</v>
          </cell>
          <cell r="H70">
            <v>46003.7</v>
          </cell>
          <cell r="I70">
            <v>47376.5</v>
          </cell>
          <cell r="J70">
            <v>151</v>
          </cell>
          <cell r="K70">
            <v>347641717</v>
          </cell>
          <cell r="L70">
            <v>47254.400000000001</v>
          </cell>
          <cell r="M70">
            <v>47402</v>
          </cell>
          <cell r="N70">
            <v>46831.3</v>
          </cell>
          <cell r="O70">
            <v>48470.7</v>
          </cell>
          <cell r="P70">
            <v>43088438</v>
          </cell>
          <cell r="Q70">
            <v>43328346</v>
          </cell>
          <cell r="R70">
            <v>58580339</v>
          </cell>
          <cell r="S70">
            <v>39142041</v>
          </cell>
          <cell r="T70">
            <v>22951</v>
          </cell>
          <cell r="U70">
            <v>13730</v>
          </cell>
          <cell r="V70">
            <v>0</v>
          </cell>
          <cell r="W70">
            <v>0</v>
          </cell>
          <cell r="X70">
            <v>33113</v>
          </cell>
          <cell r="Y70">
            <v>4288</v>
          </cell>
          <cell r="Z70">
            <v>0.45</v>
          </cell>
          <cell r="AA70">
            <v>0.2</v>
          </cell>
          <cell r="AB70">
            <v>0.54290000000000005</v>
          </cell>
          <cell r="AC70"/>
          <cell r="AD70">
            <v>41535674</v>
          </cell>
          <cell r="AE70">
            <v>41535674</v>
          </cell>
          <cell r="AF70">
            <v>47064.1</v>
          </cell>
          <cell r="AG70">
            <v>46959.7</v>
          </cell>
          <cell r="AH70">
            <v>46539.7</v>
          </cell>
          <cell r="AI70">
            <v>48145.1</v>
          </cell>
          <cell r="AJ70">
            <v>0</v>
          </cell>
          <cell r="AK70"/>
          <cell r="AL70">
            <v>8000604</v>
          </cell>
          <cell r="AM70">
            <v>368</v>
          </cell>
          <cell r="AN70">
            <v>0</v>
          </cell>
          <cell r="AO70">
            <v>47137.1</v>
          </cell>
          <cell r="AP70"/>
          <cell r="AQ70">
            <v>0</v>
          </cell>
          <cell r="AR70">
            <v>0.3</v>
          </cell>
          <cell r="AS70"/>
          <cell r="AT70">
            <v>0</v>
          </cell>
        </row>
        <row r="71">
          <cell r="A71">
            <v>260</v>
          </cell>
          <cell r="B71" t="str">
            <v>260 - Derby</v>
          </cell>
          <cell r="C71" t="str">
            <v>Sedgwick</v>
          </cell>
          <cell r="D71">
            <v>404822771</v>
          </cell>
          <cell r="E71">
            <v>378082922</v>
          </cell>
          <cell r="F71">
            <v>415768268</v>
          </cell>
          <cell r="G71">
            <v>388764094</v>
          </cell>
          <cell r="H71">
            <v>6424.8</v>
          </cell>
          <cell r="I71">
            <v>6725.6</v>
          </cell>
          <cell r="J71">
            <v>50</v>
          </cell>
          <cell r="K71">
            <v>40412345</v>
          </cell>
          <cell r="L71">
            <v>6448.4</v>
          </cell>
          <cell r="M71">
            <v>6458.7</v>
          </cell>
          <cell r="N71">
            <v>6507.4</v>
          </cell>
          <cell r="O71">
            <v>6856</v>
          </cell>
          <cell r="P71">
            <v>5375363</v>
          </cell>
          <cell r="Q71">
            <v>5507334</v>
          </cell>
          <cell r="R71">
            <v>6085032</v>
          </cell>
          <cell r="S71">
            <v>5092269</v>
          </cell>
          <cell r="T71">
            <v>17347</v>
          </cell>
          <cell r="U71">
            <v>6035</v>
          </cell>
          <cell r="V71">
            <v>0</v>
          </cell>
          <cell r="W71">
            <v>0</v>
          </cell>
          <cell r="X71">
            <v>2431</v>
          </cell>
          <cell r="Y71">
            <v>841</v>
          </cell>
          <cell r="Z71">
            <v>0.4</v>
          </cell>
          <cell r="AA71">
            <v>0.15</v>
          </cell>
          <cell r="AB71">
            <v>0.49930000000000002</v>
          </cell>
          <cell r="AC71"/>
          <cell r="AD71">
            <v>5271590</v>
          </cell>
          <cell r="AE71">
            <v>5271590</v>
          </cell>
          <cell r="AF71">
            <v>6430.7</v>
          </cell>
          <cell r="AG71">
            <v>6449.8</v>
          </cell>
          <cell r="AH71">
            <v>6499</v>
          </cell>
          <cell r="AI71">
            <v>6842.9</v>
          </cell>
          <cell r="AJ71">
            <v>0</v>
          </cell>
          <cell r="AK71"/>
          <cell r="AL71">
            <v>851677</v>
          </cell>
          <cell r="AM71">
            <v>787</v>
          </cell>
          <cell r="AN71">
            <v>125559</v>
          </cell>
          <cell r="AO71">
            <v>6788.4</v>
          </cell>
          <cell r="AP71"/>
          <cell r="AQ71">
            <v>0</v>
          </cell>
          <cell r="AR71">
            <v>0.3</v>
          </cell>
          <cell r="AS71"/>
          <cell r="AT71">
            <v>27</v>
          </cell>
        </row>
        <row r="72">
          <cell r="A72">
            <v>261</v>
          </cell>
          <cell r="B72" t="str">
            <v>261 - Haysville</v>
          </cell>
          <cell r="C72" t="str">
            <v>Sedgwick</v>
          </cell>
          <cell r="D72">
            <v>140612571</v>
          </cell>
          <cell r="E72">
            <v>121362592</v>
          </cell>
          <cell r="F72">
            <v>145732338</v>
          </cell>
          <cell r="G72">
            <v>126398760</v>
          </cell>
          <cell r="H72">
            <v>5164.8999999999996</v>
          </cell>
          <cell r="I72">
            <v>5424.1</v>
          </cell>
          <cell r="J72">
            <v>36</v>
          </cell>
          <cell r="K72">
            <v>35485949</v>
          </cell>
          <cell r="L72">
            <v>5196.8999999999996</v>
          </cell>
          <cell r="M72">
            <v>5237.8999999999996</v>
          </cell>
          <cell r="N72">
            <v>5337.1</v>
          </cell>
          <cell r="O72">
            <v>5635.1</v>
          </cell>
          <cell r="P72">
            <v>5133913</v>
          </cell>
          <cell r="Q72">
            <v>5157128</v>
          </cell>
          <cell r="R72">
            <v>8479462</v>
          </cell>
          <cell r="S72">
            <v>4441727</v>
          </cell>
          <cell r="T72">
            <v>12411</v>
          </cell>
          <cell r="U72">
            <v>13408</v>
          </cell>
          <cell r="V72">
            <v>0</v>
          </cell>
          <cell r="W72">
            <v>0</v>
          </cell>
          <cell r="X72">
            <v>2582</v>
          </cell>
          <cell r="Y72">
            <v>703</v>
          </cell>
          <cell r="Z72">
            <v>0.75</v>
          </cell>
          <cell r="AA72">
            <v>0.5</v>
          </cell>
          <cell r="AB72">
            <v>0.78580000000000005</v>
          </cell>
          <cell r="AC72"/>
          <cell r="AD72">
            <v>4631208</v>
          </cell>
          <cell r="AE72">
            <v>4631208</v>
          </cell>
          <cell r="AF72">
            <v>5196.8999999999996</v>
          </cell>
          <cell r="AG72">
            <v>5237.8999999999996</v>
          </cell>
          <cell r="AH72">
            <v>5337.1</v>
          </cell>
          <cell r="AI72">
            <v>5635.1</v>
          </cell>
          <cell r="AJ72">
            <v>0</v>
          </cell>
          <cell r="AK72"/>
          <cell r="AL72">
            <v>1067004</v>
          </cell>
          <cell r="AM72">
            <v>39</v>
          </cell>
          <cell r="AN72">
            <v>0</v>
          </cell>
          <cell r="AO72">
            <v>5559.1</v>
          </cell>
          <cell r="AP72"/>
          <cell r="AQ72">
            <v>0</v>
          </cell>
          <cell r="AR72">
            <v>0.3</v>
          </cell>
          <cell r="AS72"/>
          <cell r="AT72">
            <v>0</v>
          </cell>
        </row>
        <row r="73">
          <cell r="A73">
            <v>262</v>
          </cell>
          <cell r="B73" t="str">
            <v>262 - Valley Center</v>
          </cell>
          <cell r="C73" t="str">
            <v>Sedgwick</v>
          </cell>
          <cell r="D73">
            <v>124640203</v>
          </cell>
          <cell r="E73">
            <v>112309081</v>
          </cell>
          <cell r="F73">
            <v>130454853</v>
          </cell>
          <cell r="G73">
            <v>117960242</v>
          </cell>
          <cell r="H73">
            <v>2665.4</v>
          </cell>
          <cell r="I73">
            <v>2765.2</v>
          </cell>
          <cell r="J73">
            <v>83</v>
          </cell>
          <cell r="K73">
            <v>17285308</v>
          </cell>
          <cell r="L73">
            <v>2707.5</v>
          </cell>
          <cell r="M73">
            <v>2750.2</v>
          </cell>
          <cell r="N73">
            <v>2740.3</v>
          </cell>
          <cell r="O73">
            <v>2886.1</v>
          </cell>
          <cell r="P73">
            <v>2549400</v>
          </cell>
          <cell r="Q73">
            <v>2661289</v>
          </cell>
          <cell r="R73">
            <v>3293379</v>
          </cell>
          <cell r="S73">
            <v>2337803</v>
          </cell>
          <cell r="T73">
            <v>7287</v>
          </cell>
          <cell r="U73">
            <v>10143</v>
          </cell>
          <cell r="V73">
            <v>0</v>
          </cell>
          <cell r="W73">
            <v>0</v>
          </cell>
          <cell r="X73">
            <v>881</v>
          </cell>
          <cell r="Y73">
            <v>343</v>
          </cell>
          <cell r="Z73">
            <v>0.56000000000000005</v>
          </cell>
          <cell r="AA73">
            <v>0.31</v>
          </cell>
          <cell r="AB73">
            <v>0.63070000000000004</v>
          </cell>
          <cell r="AC73"/>
          <cell r="AD73">
            <v>1674960</v>
          </cell>
          <cell r="AE73">
            <v>1674960</v>
          </cell>
          <cell r="AF73">
            <v>2640.4</v>
          </cell>
          <cell r="AG73">
            <v>2682.4</v>
          </cell>
          <cell r="AH73">
            <v>2695.7</v>
          </cell>
          <cell r="AI73">
            <v>2842.1</v>
          </cell>
          <cell r="AJ73">
            <v>0</v>
          </cell>
          <cell r="AK73"/>
          <cell r="AL73">
            <v>771941</v>
          </cell>
          <cell r="AM73">
            <v>23</v>
          </cell>
          <cell r="AN73">
            <v>0</v>
          </cell>
          <cell r="AO73">
            <v>2820.6</v>
          </cell>
          <cell r="AP73"/>
          <cell r="AQ73">
            <v>0</v>
          </cell>
          <cell r="AR73">
            <v>0.3</v>
          </cell>
          <cell r="AS73"/>
          <cell r="AT73">
            <v>0</v>
          </cell>
        </row>
        <row r="74">
          <cell r="A74">
            <v>263</v>
          </cell>
          <cell r="B74" t="str">
            <v>263 - Mulvane</v>
          </cell>
          <cell r="C74" t="str">
            <v>Sedgwick</v>
          </cell>
          <cell r="D74">
            <v>113933852</v>
          </cell>
          <cell r="E74">
            <v>105286559</v>
          </cell>
          <cell r="F74">
            <v>116402388</v>
          </cell>
          <cell r="G74">
            <v>107757058</v>
          </cell>
          <cell r="H74">
            <v>1679.3</v>
          </cell>
          <cell r="I74">
            <v>1736.8</v>
          </cell>
          <cell r="J74">
            <v>82.4</v>
          </cell>
          <cell r="K74">
            <v>10282200</v>
          </cell>
          <cell r="L74">
            <v>1747.9</v>
          </cell>
          <cell r="M74">
            <v>1716.8</v>
          </cell>
          <cell r="N74">
            <v>1701.7</v>
          </cell>
          <cell r="O74">
            <v>1746.5</v>
          </cell>
          <cell r="P74">
            <v>1548790</v>
          </cell>
          <cell r="Q74">
            <v>1666356</v>
          </cell>
          <cell r="R74">
            <v>1502782</v>
          </cell>
          <cell r="S74">
            <v>1238221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459</v>
          </cell>
          <cell r="Y74">
            <v>220</v>
          </cell>
          <cell r="Z74">
            <v>0.35</v>
          </cell>
          <cell r="AA74">
            <v>0.1</v>
          </cell>
          <cell r="AB74">
            <v>0.45469999999999999</v>
          </cell>
          <cell r="AC74"/>
          <cell r="AD74">
            <v>1417821</v>
          </cell>
          <cell r="AE74">
            <v>1417821</v>
          </cell>
          <cell r="AF74">
            <v>1747.9</v>
          </cell>
          <cell r="AG74">
            <v>1693.8</v>
          </cell>
          <cell r="AH74">
            <v>1698.8</v>
          </cell>
          <cell r="AI74">
            <v>1746.5</v>
          </cell>
          <cell r="AJ74">
            <v>0</v>
          </cell>
          <cell r="AK74"/>
          <cell r="AL74">
            <v>311242</v>
          </cell>
          <cell r="AM74">
            <v>43</v>
          </cell>
          <cell r="AN74">
            <v>0</v>
          </cell>
          <cell r="AO74">
            <v>1731.5</v>
          </cell>
          <cell r="AP74"/>
          <cell r="AQ74">
            <v>0</v>
          </cell>
          <cell r="AR74">
            <v>0.3</v>
          </cell>
          <cell r="AS74"/>
          <cell r="AT74">
            <v>0</v>
          </cell>
        </row>
        <row r="75">
          <cell r="A75">
            <v>264</v>
          </cell>
          <cell r="B75" t="str">
            <v>264 - Clearwater</v>
          </cell>
          <cell r="C75" t="str">
            <v>Sedgwick</v>
          </cell>
          <cell r="D75">
            <v>60578580</v>
          </cell>
          <cell r="E75">
            <v>55639400</v>
          </cell>
          <cell r="F75">
            <v>60675479</v>
          </cell>
          <cell r="G75">
            <v>55710634</v>
          </cell>
          <cell r="H75">
            <v>1079.5</v>
          </cell>
          <cell r="I75">
            <v>1113</v>
          </cell>
          <cell r="J75">
            <v>136</v>
          </cell>
          <cell r="K75">
            <v>7406693</v>
          </cell>
          <cell r="L75">
            <v>1132.8</v>
          </cell>
          <cell r="M75">
            <v>1130.5</v>
          </cell>
          <cell r="N75">
            <v>1087.5</v>
          </cell>
          <cell r="O75">
            <v>1125.5</v>
          </cell>
          <cell r="P75">
            <v>1054783</v>
          </cell>
          <cell r="Q75">
            <v>1107649</v>
          </cell>
          <cell r="R75">
            <v>1318208</v>
          </cell>
          <cell r="S75">
            <v>1100218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220</v>
          </cell>
          <cell r="Y75">
            <v>95</v>
          </cell>
          <cell r="Z75">
            <v>0.47</v>
          </cell>
          <cell r="AA75">
            <v>0.22</v>
          </cell>
          <cell r="AB75">
            <v>0.55649999999999999</v>
          </cell>
          <cell r="AC75"/>
          <cell r="AD75">
            <v>750976</v>
          </cell>
          <cell r="AE75">
            <v>750976</v>
          </cell>
          <cell r="AF75">
            <v>1132.8</v>
          </cell>
          <cell r="AG75">
            <v>1082.5</v>
          </cell>
          <cell r="AH75">
            <v>1077.5</v>
          </cell>
          <cell r="AI75">
            <v>1125.5</v>
          </cell>
          <cell r="AJ75">
            <v>0</v>
          </cell>
          <cell r="AK75"/>
          <cell r="AL75">
            <v>385200</v>
          </cell>
          <cell r="AM75">
            <v>16</v>
          </cell>
          <cell r="AN75">
            <v>0</v>
          </cell>
          <cell r="AO75">
            <v>1122.5</v>
          </cell>
          <cell r="AP75"/>
          <cell r="AQ75">
            <v>0</v>
          </cell>
          <cell r="AR75">
            <v>0.3</v>
          </cell>
          <cell r="AS75"/>
          <cell r="AT75">
            <v>0</v>
          </cell>
        </row>
        <row r="76">
          <cell r="A76">
            <v>265</v>
          </cell>
          <cell r="B76" t="str">
            <v>265 - Goddard</v>
          </cell>
          <cell r="C76" t="str">
            <v>Sedgwick</v>
          </cell>
          <cell r="D76">
            <v>252215057</v>
          </cell>
          <cell r="E76">
            <v>229615006</v>
          </cell>
          <cell r="F76">
            <v>263358544</v>
          </cell>
          <cell r="G76">
            <v>240414611</v>
          </cell>
          <cell r="H76">
            <v>5259</v>
          </cell>
          <cell r="I76">
            <v>5551.6</v>
          </cell>
          <cell r="J76">
            <v>65.099999999999994</v>
          </cell>
          <cell r="K76">
            <v>32698145</v>
          </cell>
          <cell r="L76">
            <v>5222.1000000000004</v>
          </cell>
          <cell r="M76">
            <v>5307.2</v>
          </cell>
          <cell r="N76">
            <v>5406.8</v>
          </cell>
          <cell r="O76">
            <v>5655</v>
          </cell>
          <cell r="P76">
            <v>4569341</v>
          </cell>
          <cell r="Q76">
            <v>4952568</v>
          </cell>
          <cell r="R76">
            <v>6199725</v>
          </cell>
          <cell r="S76">
            <v>3914158</v>
          </cell>
          <cell r="T76">
            <v>13878</v>
          </cell>
          <cell r="U76">
            <v>18586</v>
          </cell>
          <cell r="V76">
            <v>0</v>
          </cell>
          <cell r="W76">
            <v>0</v>
          </cell>
          <cell r="X76">
            <v>990</v>
          </cell>
          <cell r="Y76">
            <v>433</v>
          </cell>
          <cell r="Z76">
            <v>0.54</v>
          </cell>
          <cell r="AA76">
            <v>0.28999999999999998</v>
          </cell>
          <cell r="AB76">
            <v>0.62</v>
          </cell>
          <cell r="AC76"/>
          <cell r="AD76">
            <v>3537072</v>
          </cell>
          <cell r="AE76">
            <v>3537072</v>
          </cell>
          <cell r="AF76">
            <v>5202.8999999999996</v>
          </cell>
          <cell r="AG76">
            <v>5288</v>
          </cell>
          <cell r="AH76">
            <v>5392.5</v>
          </cell>
          <cell r="AI76">
            <v>5639.1</v>
          </cell>
          <cell r="AJ76">
            <v>0</v>
          </cell>
          <cell r="AK76"/>
          <cell r="AL76">
            <v>1987247</v>
          </cell>
          <cell r="AM76">
            <v>60</v>
          </cell>
          <cell r="AN76">
            <v>0</v>
          </cell>
          <cell r="AO76">
            <v>5606.6</v>
          </cell>
          <cell r="AP76"/>
          <cell r="AQ76">
            <v>0</v>
          </cell>
          <cell r="AR76">
            <v>0.3</v>
          </cell>
          <cell r="AS76"/>
          <cell r="AT76">
            <v>0</v>
          </cell>
        </row>
        <row r="77">
          <cell r="A77">
            <v>266</v>
          </cell>
          <cell r="B77" t="str">
            <v>266 - Maize</v>
          </cell>
          <cell r="C77" t="str">
            <v>Sedgwick</v>
          </cell>
          <cell r="D77">
            <v>401390080</v>
          </cell>
          <cell r="E77">
            <v>372934563</v>
          </cell>
          <cell r="F77">
            <v>425441039</v>
          </cell>
          <cell r="G77">
            <v>396609033</v>
          </cell>
          <cell r="H77">
            <v>6521.9</v>
          </cell>
          <cell r="I77">
            <v>6741.9</v>
          </cell>
          <cell r="J77">
            <v>42.5</v>
          </cell>
          <cell r="K77">
            <v>41250804</v>
          </cell>
          <cell r="L77">
            <v>6843.1</v>
          </cell>
          <cell r="M77">
            <v>6877.7</v>
          </cell>
          <cell r="N77">
            <v>6888.5</v>
          </cell>
          <cell r="O77">
            <v>7310</v>
          </cell>
          <cell r="P77">
            <v>5991634</v>
          </cell>
          <cell r="Q77">
            <v>6240956</v>
          </cell>
          <cell r="R77">
            <v>6398759</v>
          </cell>
          <cell r="S77">
            <v>5269645</v>
          </cell>
          <cell r="T77">
            <v>12447</v>
          </cell>
          <cell r="U77">
            <v>6278</v>
          </cell>
          <cell r="V77">
            <v>0</v>
          </cell>
          <cell r="W77">
            <v>0</v>
          </cell>
          <cell r="X77">
            <v>967</v>
          </cell>
          <cell r="Y77">
            <v>546</v>
          </cell>
          <cell r="Z77">
            <v>0.43</v>
          </cell>
          <cell r="AA77">
            <v>0.18</v>
          </cell>
          <cell r="AB77">
            <v>0.52929999999999999</v>
          </cell>
          <cell r="AC77"/>
          <cell r="AD77">
            <v>4045221</v>
          </cell>
          <cell r="AE77">
            <v>4045221</v>
          </cell>
          <cell r="AF77">
            <v>6485.4</v>
          </cell>
          <cell r="AG77">
            <v>6539.9</v>
          </cell>
          <cell r="AH77">
            <v>6536.9</v>
          </cell>
          <cell r="AI77">
            <v>6944.5</v>
          </cell>
          <cell r="AJ77">
            <v>1.2200000000000001E-2</v>
          </cell>
          <cell r="AK77"/>
          <cell r="AL77">
            <v>2466050</v>
          </cell>
          <cell r="AM77">
            <v>92</v>
          </cell>
          <cell r="AN77">
            <v>0</v>
          </cell>
          <cell r="AO77">
            <v>6921</v>
          </cell>
          <cell r="AP77"/>
          <cell r="AQ77">
            <v>0</v>
          </cell>
          <cell r="AR77">
            <v>0.3</v>
          </cell>
          <cell r="AS77"/>
          <cell r="AT77">
            <v>0</v>
          </cell>
        </row>
        <row r="78">
          <cell r="A78">
            <v>267</v>
          </cell>
          <cell r="B78" t="str">
            <v>267 - Renwick</v>
          </cell>
          <cell r="C78" t="str">
            <v>Sedgwick</v>
          </cell>
          <cell r="D78">
            <v>119139591</v>
          </cell>
          <cell r="E78">
            <v>111866067</v>
          </cell>
          <cell r="F78">
            <v>124373959</v>
          </cell>
          <cell r="G78">
            <v>116982558</v>
          </cell>
          <cell r="H78">
            <v>1827</v>
          </cell>
          <cell r="I78">
            <v>1851</v>
          </cell>
          <cell r="J78">
            <v>210</v>
          </cell>
          <cell r="K78">
            <v>10607888</v>
          </cell>
          <cell r="L78">
            <v>1874</v>
          </cell>
          <cell r="M78">
            <v>1827</v>
          </cell>
          <cell r="N78">
            <v>1787</v>
          </cell>
          <cell r="O78">
            <v>1832.1</v>
          </cell>
          <cell r="P78">
            <v>1580922</v>
          </cell>
          <cell r="Q78">
            <v>1633006</v>
          </cell>
          <cell r="R78">
            <v>1722045</v>
          </cell>
          <cell r="S78">
            <v>1668975</v>
          </cell>
          <cell r="T78">
            <v>6410</v>
          </cell>
          <cell r="U78">
            <v>6488</v>
          </cell>
          <cell r="V78">
            <v>0</v>
          </cell>
          <cell r="W78">
            <v>0</v>
          </cell>
          <cell r="X78">
            <v>160</v>
          </cell>
          <cell r="Y78">
            <v>112</v>
          </cell>
          <cell r="Z78">
            <v>0.33</v>
          </cell>
          <cell r="AA78">
            <v>0.08</v>
          </cell>
          <cell r="AB78">
            <v>0.46039999999999998</v>
          </cell>
          <cell r="AC78"/>
          <cell r="AD78">
            <v>1137420</v>
          </cell>
          <cell r="AE78">
            <v>1137420</v>
          </cell>
          <cell r="AF78">
            <v>1874</v>
          </cell>
          <cell r="AG78">
            <v>1827</v>
          </cell>
          <cell r="AH78">
            <v>1787</v>
          </cell>
          <cell r="AI78">
            <v>1832.1</v>
          </cell>
          <cell r="AJ78">
            <v>0</v>
          </cell>
          <cell r="AK78"/>
          <cell r="AL78">
            <v>609001</v>
          </cell>
          <cell r="AM78">
            <v>6</v>
          </cell>
          <cell r="AN78">
            <v>0</v>
          </cell>
          <cell r="AO78">
            <v>1832.1</v>
          </cell>
          <cell r="AP78"/>
          <cell r="AQ78">
            <v>0</v>
          </cell>
          <cell r="AR78">
            <v>0.3</v>
          </cell>
          <cell r="AS78"/>
          <cell r="AT78">
            <v>0</v>
          </cell>
        </row>
        <row r="79">
          <cell r="A79">
            <v>268</v>
          </cell>
          <cell r="B79" t="str">
            <v>268 - Cheney</v>
          </cell>
          <cell r="C79" t="str">
            <v>Sedgwick</v>
          </cell>
          <cell r="D79">
            <v>31467423</v>
          </cell>
          <cell r="E79">
            <v>28309067</v>
          </cell>
          <cell r="F79">
            <v>32320069</v>
          </cell>
          <cell r="G79">
            <v>29134850</v>
          </cell>
          <cell r="H79">
            <v>727.7</v>
          </cell>
          <cell r="I79">
            <v>770.9</v>
          </cell>
          <cell r="J79">
            <v>126</v>
          </cell>
          <cell r="K79">
            <v>5690924</v>
          </cell>
          <cell r="L79">
            <v>760.1</v>
          </cell>
          <cell r="M79">
            <v>737.7</v>
          </cell>
          <cell r="N79">
            <v>755.9</v>
          </cell>
          <cell r="O79">
            <v>785.2</v>
          </cell>
          <cell r="P79">
            <v>694380</v>
          </cell>
          <cell r="Q79">
            <v>749726</v>
          </cell>
          <cell r="R79">
            <v>1150481</v>
          </cell>
          <cell r="S79">
            <v>640416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161</v>
          </cell>
          <cell r="Y79">
            <v>75</v>
          </cell>
          <cell r="Z79">
            <v>0.6</v>
          </cell>
          <cell r="AA79">
            <v>0.35</v>
          </cell>
          <cell r="AB79">
            <v>0.66090000000000004</v>
          </cell>
          <cell r="AC79"/>
          <cell r="AD79">
            <v>570509</v>
          </cell>
          <cell r="AE79">
            <v>570509</v>
          </cell>
          <cell r="AF79">
            <v>760.1</v>
          </cell>
          <cell r="AG79">
            <v>737.7</v>
          </cell>
          <cell r="AH79">
            <v>755.9</v>
          </cell>
          <cell r="AI79">
            <v>785.2</v>
          </cell>
          <cell r="AJ79">
            <v>0</v>
          </cell>
          <cell r="AK79"/>
          <cell r="AL79">
            <v>169103</v>
          </cell>
          <cell r="AM79">
            <v>6</v>
          </cell>
          <cell r="AN79">
            <v>0</v>
          </cell>
          <cell r="AO79">
            <v>775.2</v>
          </cell>
          <cell r="AP79"/>
          <cell r="AQ79">
            <v>0</v>
          </cell>
          <cell r="AR79">
            <v>0.3</v>
          </cell>
          <cell r="AS79"/>
          <cell r="AT79">
            <v>0</v>
          </cell>
        </row>
        <row r="80">
          <cell r="A80">
            <v>269</v>
          </cell>
          <cell r="B80" t="str">
            <v>269 - Palco</v>
          </cell>
          <cell r="C80" t="str">
            <v>Rooks</v>
          </cell>
          <cell r="D80">
            <v>16565881</v>
          </cell>
          <cell r="E80">
            <v>15662138</v>
          </cell>
          <cell r="F80">
            <v>20807815</v>
          </cell>
          <cell r="G80">
            <v>19898532</v>
          </cell>
          <cell r="H80">
            <v>104</v>
          </cell>
          <cell r="I80">
            <v>90</v>
          </cell>
          <cell r="J80">
            <v>248.6</v>
          </cell>
          <cell r="K80">
            <v>1107659</v>
          </cell>
          <cell r="L80">
            <v>108.1</v>
          </cell>
          <cell r="M80">
            <v>104.5</v>
          </cell>
          <cell r="N80">
            <v>90.5</v>
          </cell>
          <cell r="O80">
            <v>96.6</v>
          </cell>
          <cell r="P80">
            <v>121073</v>
          </cell>
          <cell r="Q80">
            <v>106278</v>
          </cell>
          <cell r="R80">
            <v>0</v>
          </cell>
          <cell r="S80">
            <v>218610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32</v>
          </cell>
          <cell r="Y80">
            <v>9</v>
          </cell>
          <cell r="Z80">
            <v>0</v>
          </cell>
          <cell r="AA80">
            <v>0</v>
          </cell>
          <cell r="AB80">
            <v>0</v>
          </cell>
          <cell r="AC80"/>
          <cell r="AD80">
            <v>89324</v>
          </cell>
          <cell r="AE80">
            <v>89324</v>
          </cell>
          <cell r="AF80">
            <v>103.5</v>
          </cell>
          <cell r="AG80">
            <v>104.5</v>
          </cell>
          <cell r="AH80">
            <v>90.5</v>
          </cell>
          <cell r="AI80">
            <v>96.6</v>
          </cell>
          <cell r="AJ80">
            <v>0</v>
          </cell>
          <cell r="AK80"/>
          <cell r="AL80">
            <v>104774</v>
          </cell>
          <cell r="AM80">
            <v>0</v>
          </cell>
          <cell r="AN80">
            <v>0</v>
          </cell>
          <cell r="AO80">
            <v>96.1</v>
          </cell>
          <cell r="AP80"/>
          <cell r="AQ80">
            <v>0</v>
          </cell>
          <cell r="AR80">
            <v>0.3</v>
          </cell>
          <cell r="AS80"/>
          <cell r="AT80">
            <v>0</v>
          </cell>
        </row>
        <row r="81">
          <cell r="A81">
            <v>270</v>
          </cell>
          <cell r="B81" t="str">
            <v>270 - Plainville</v>
          </cell>
          <cell r="C81" t="str">
            <v>Rooks</v>
          </cell>
          <cell r="D81">
            <v>29184043</v>
          </cell>
          <cell r="E81">
            <v>26746107</v>
          </cell>
          <cell r="F81">
            <v>34168952</v>
          </cell>
          <cell r="G81">
            <v>31728583</v>
          </cell>
          <cell r="H81">
            <v>334.8</v>
          </cell>
          <cell r="I81">
            <v>335</v>
          </cell>
          <cell r="J81">
            <v>275.8</v>
          </cell>
          <cell r="K81">
            <v>2737300</v>
          </cell>
          <cell r="L81">
            <v>369.5</v>
          </cell>
          <cell r="M81">
            <v>334.8</v>
          </cell>
          <cell r="N81">
            <v>329.5</v>
          </cell>
          <cell r="O81">
            <v>361</v>
          </cell>
          <cell r="P81">
            <v>440573</v>
          </cell>
          <cell r="Q81">
            <v>395498</v>
          </cell>
          <cell r="R81">
            <v>275620</v>
          </cell>
          <cell r="S81">
            <v>444500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102</v>
          </cell>
          <cell r="Y81">
            <v>44</v>
          </cell>
          <cell r="Z81">
            <v>0.09</v>
          </cell>
          <cell r="AA81">
            <v>0</v>
          </cell>
          <cell r="AB81">
            <v>0.24</v>
          </cell>
          <cell r="AC81"/>
          <cell r="AD81">
            <v>271622</v>
          </cell>
          <cell r="AE81">
            <v>271622</v>
          </cell>
          <cell r="AF81">
            <v>369.5</v>
          </cell>
          <cell r="AG81">
            <v>334.8</v>
          </cell>
          <cell r="AH81">
            <v>329.5</v>
          </cell>
          <cell r="AI81">
            <v>361</v>
          </cell>
          <cell r="AJ81">
            <v>0</v>
          </cell>
          <cell r="AK81"/>
          <cell r="AL81">
            <v>58550</v>
          </cell>
          <cell r="AM81">
            <v>0</v>
          </cell>
          <cell r="AN81">
            <v>0</v>
          </cell>
          <cell r="AO81">
            <v>361</v>
          </cell>
          <cell r="AP81"/>
          <cell r="AQ81">
            <v>0</v>
          </cell>
          <cell r="AR81">
            <v>0.3</v>
          </cell>
          <cell r="AS81"/>
          <cell r="AT81">
            <v>0</v>
          </cell>
        </row>
        <row r="82">
          <cell r="A82">
            <v>271</v>
          </cell>
          <cell r="B82" t="str">
            <v>271 - Stockton</v>
          </cell>
          <cell r="C82" t="str">
            <v>Rooks</v>
          </cell>
          <cell r="D82">
            <v>32088848</v>
          </cell>
          <cell r="E82">
            <v>29916941</v>
          </cell>
          <cell r="F82">
            <v>35875693</v>
          </cell>
          <cell r="G82">
            <v>33700929</v>
          </cell>
          <cell r="H82">
            <v>297.5</v>
          </cell>
          <cell r="I82">
            <v>331.5</v>
          </cell>
          <cell r="J82">
            <v>444.8</v>
          </cell>
          <cell r="K82">
            <v>2766544</v>
          </cell>
          <cell r="L82">
            <v>292.5</v>
          </cell>
          <cell r="M82">
            <v>301.5</v>
          </cell>
          <cell r="N82">
            <v>321.5</v>
          </cell>
          <cell r="O82">
            <v>335</v>
          </cell>
          <cell r="P82">
            <v>344723</v>
          </cell>
          <cell r="Q82">
            <v>381706</v>
          </cell>
          <cell r="R82">
            <v>154137</v>
          </cell>
          <cell r="S82">
            <v>372425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135</v>
          </cell>
          <cell r="Y82">
            <v>52</v>
          </cell>
          <cell r="Z82">
            <v>0</v>
          </cell>
          <cell r="AA82">
            <v>0</v>
          </cell>
          <cell r="AB82">
            <v>0.1648</v>
          </cell>
          <cell r="AC82"/>
          <cell r="AD82">
            <v>222477</v>
          </cell>
          <cell r="AE82">
            <v>222477</v>
          </cell>
          <cell r="AF82">
            <v>292.5</v>
          </cell>
          <cell r="AG82">
            <v>301.5</v>
          </cell>
          <cell r="AH82">
            <v>321.5</v>
          </cell>
          <cell r="AI82">
            <v>335</v>
          </cell>
          <cell r="AJ82">
            <v>0</v>
          </cell>
          <cell r="AK82"/>
          <cell r="AL82">
            <v>109397</v>
          </cell>
          <cell r="AM82">
            <v>0</v>
          </cell>
          <cell r="AN82">
            <v>0</v>
          </cell>
          <cell r="AO82">
            <v>332</v>
          </cell>
          <cell r="AP82"/>
          <cell r="AQ82">
            <v>0</v>
          </cell>
          <cell r="AR82">
            <v>0.3</v>
          </cell>
          <cell r="AS82"/>
          <cell r="AT82">
            <v>0</v>
          </cell>
        </row>
        <row r="83">
          <cell r="A83">
            <v>272</v>
          </cell>
          <cell r="B83" t="str">
            <v>272 - Waconda</v>
          </cell>
          <cell r="C83" t="str">
            <v>Mitchell</v>
          </cell>
          <cell r="D83">
            <v>32458757</v>
          </cell>
          <cell r="E83">
            <v>29470523</v>
          </cell>
          <cell r="F83">
            <v>34524092</v>
          </cell>
          <cell r="G83">
            <v>31546114</v>
          </cell>
          <cell r="H83">
            <v>288</v>
          </cell>
          <cell r="I83">
            <v>306</v>
          </cell>
          <cell r="J83">
            <v>411.3</v>
          </cell>
          <cell r="K83">
            <v>2549418</v>
          </cell>
          <cell r="L83">
            <v>297</v>
          </cell>
          <cell r="M83">
            <v>292.5</v>
          </cell>
          <cell r="N83">
            <v>302</v>
          </cell>
          <cell r="O83">
            <v>284.5</v>
          </cell>
          <cell r="P83">
            <v>354557</v>
          </cell>
          <cell r="Q83">
            <v>344534</v>
          </cell>
          <cell r="R83">
            <v>114872</v>
          </cell>
          <cell r="S83">
            <v>373480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85</v>
          </cell>
          <cell r="Y83">
            <v>57</v>
          </cell>
          <cell r="Z83">
            <v>0</v>
          </cell>
          <cell r="AA83">
            <v>0</v>
          </cell>
          <cell r="AB83">
            <v>0.12470000000000001</v>
          </cell>
          <cell r="AC83"/>
          <cell r="AD83">
            <v>166364</v>
          </cell>
          <cell r="AE83">
            <v>166364</v>
          </cell>
          <cell r="AF83">
            <v>297</v>
          </cell>
          <cell r="AG83">
            <v>292.5</v>
          </cell>
          <cell r="AH83">
            <v>302</v>
          </cell>
          <cell r="AI83">
            <v>284.5</v>
          </cell>
          <cell r="AJ83">
            <v>0</v>
          </cell>
          <cell r="AK83"/>
          <cell r="AL83">
            <v>181814</v>
          </cell>
          <cell r="AM83">
            <v>0</v>
          </cell>
          <cell r="AN83">
            <v>42828</v>
          </cell>
          <cell r="AO83">
            <v>281.5</v>
          </cell>
          <cell r="AP83"/>
          <cell r="AQ83">
            <v>0</v>
          </cell>
          <cell r="AR83">
            <v>0.3</v>
          </cell>
          <cell r="AS83"/>
          <cell r="AT83">
            <v>0</v>
          </cell>
        </row>
        <row r="84">
          <cell r="A84">
            <v>273</v>
          </cell>
          <cell r="B84" t="str">
            <v>273 - Beloit</v>
          </cell>
          <cell r="C84" t="str">
            <v>Mitchell</v>
          </cell>
          <cell r="D84">
            <v>65936065</v>
          </cell>
          <cell r="E84">
            <v>61042267</v>
          </cell>
          <cell r="F84">
            <v>70237416</v>
          </cell>
          <cell r="G84">
            <v>65323504</v>
          </cell>
          <cell r="H84">
            <v>754.5</v>
          </cell>
          <cell r="I84">
            <v>762.2</v>
          </cell>
          <cell r="J84">
            <v>565</v>
          </cell>
          <cell r="K84">
            <v>5821119</v>
          </cell>
          <cell r="L84">
            <v>768</v>
          </cell>
          <cell r="M84">
            <v>767.5</v>
          </cell>
          <cell r="N84">
            <v>753.2</v>
          </cell>
          <cell r="O84">
            <v>755.7</v>
          </cell>
          <cell r="P84">
            <v>978936</v>
          </cell>
          <cell r="Q84">
            <v>918509</v>
          </cell>
          <cell r="R84">
            <v>571579</v>
          </cell>
          <cell r="S84">
            <v>824819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236</v>
          </cell>
          <cell r="Y84">
            <v>103</v>
          </cell>
          <cell r="Z84">
            <v>0.13</v>
          </cell>
          <cell r="AA84">
            <v>0</v>
          </cell>
          <cell r="AB84">
            <v>0.32590000000000002</v>
          </cell>
          <cell r="AC84"/>
          <cell r="AD84">
            <v>995630</v>
          </cell>
          <cell r="AE84">
            <v>995630</v>
          </cell>
          <cell r="AF84">
            <v>764</v>
          </cell>
          <cell r="AG84">
            <v>767.5</v>
          </cell>
          <cell r="AH84">
            <v>753.2</v>
          </cell>
          <cell r="AI84">
            <v>755.7</v>
          </cell>
          <cell r="AJ84">
            <v>0</v>
          </cell>
          <cell r="AK84"/>
          <cell r="AL84">
            <v>203771</v>
          </cell>
          <cell r="AM84">
            <v>0</v>
          </cell>
          <cell r="AN84">
            <v>0</v>
          </cell>
          <cell r="AO84">
            <v>742.2</v>
          </cell>
          <cell r="AP84"/>
          <cell r="AQ84">
            <v>0</v>
          </cell>
          <cell r="AR84">
            <v>0.3</v>
          </cell>
          <cell r="AS84"/>
          <cell r="AT84">
            <v>0</v>
          </cell>
        </row>
        <row r="85">
          <cell r="A85">
            <v>274</v>
          </cell>
          <cell r="B85" t="str">
            <v>274 - Oakley</v>
          </cell>
          <cell r="C85" t="str">
            <v>Logan</v>
          </cell>
          <cell r="D85">
            <v>50324671</v>
          </cell>
          <cell r="E85">
            <v>47686886</v>
          </cell>
          <cell r="F85">
            <v>56427893</v>
          </cell>
          <cell r="G85">
            <v>53781720</v>
          </cell>
          <cell r="H85">
            <v>387.8</v>
          </cell>
          <cell r="I85">
            <v>402.1</v>
          </cell>
          <cell r="J85">
            <v>637</v>
          </cell>
          <cell r="K85">
            <v>3172784</v>
          </cell>
          <cell r="L85">
            <v>366.1</v>
          </cell>
          <cell r="M85">
            <v>387.8</v>
          </cell>
          <cell r="N85">
            <v>391.1</v>
          </cell>
          <cell r="O85">
            <v>393</v>
          </cell>
          <cell r="P85">
            <v>414291</v>
          </cell>
          <cell r="Q85">
            <v>413936</v>
          </cell>
          <cell r="R85">
            <v>0</v>
          </cell>
          <cell r="S85">
            <v>508174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139</v>
          </cell>
          <cell r="Y85">
            <v>41</v>
          </cell>
          <cell r="Z85">
            <v>0</v>
          </cell>
          <cell r="AA85">
            <v>0</v>
          </cell>
          <cell r="AB85">
            <v>0</v>
          </cell>
          <cell r="AC85"/>
          <cell r="AD85">
            <v>285053</v>
          </cell>
          <cell r="AE85">
            <v>285053</v>
          </cell>
          <cell r="AF85">
            <v>366.1</v>
          </cell>
          <cell r="AG85">
            <v>387.8</v>
          </cell>
          <cell r="AH85">
            <v>390.6</v>
          </cell>
          <cell r="AI85">
            <v>392.3</v>
          </cell>
          <cell r="AJ85">
            <v>0</v>
          </cell>
          <cell r="AK85"/>
          <cell r="AL85">
            <v>119412</v>
          </cell>
          <cell r="AM85">
            <v>0</v>
          </cell>
          <cell r="AN85">
            <v>0</v>
          </cell>
          <cell r="AO85">
            <v>392.3</v>
          </cell>
          <cell r="AP85"/>
          <cell r="AQ85">
            <v>0</v>
          </cell>
          <cell r="AR85">
            <v>0.3</v>
          </cell>
          <cell r="AS85"/>
          <cell r="AT85">
            <v>0</v>
          </cell>
        </row>
        <row r="86">
          <cell r="A86">
            <v>275</v>
          </cell>
          <cell r="B86" t="str">
            <v>275 - Triplains</v>
          </cell>
          <cell r="C86" t="str">
            <v>Logan</v>
          </cell>
          <cell r="D86">
            <v>27512594</v>
          </cell>
          <cell r="E86">
            <v>27037208</v>
          </cell>
          <cell r="F86">
            <v>23609322</v>
          </cell>
          <cell r="G86">
            <v>23125679</v>
          </cell>
          <cell r="H86">
            <v>69.5</v>
          </cell>
          <cell r="I86">
            <v>64.5</v>
          </cell>
          <cell r="J86">
            <v>662</v>
          </cell>
          <cell r="K86">
            <v>764745</v>
          </cell>
          <cell r="L86">
            <v>68</v>
          </cell>
          <cell r="M86">
            <v>69.5</v>
          </cell>
          <cell r="N86">
            <v>63.5</v>
          </cell>
          <cell r="O86">
            <v>62.5</v>
          </cell>
          <cell r="P86">
            <v>124829</v>
          </cell>
          <cell r="Q86">
            <v>98111</v>
          </cell>
          <cell r="R86">
            <v>0</v>
          </cell>
          <cell r="S86">
            <v>121926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16</v>
          </cell>
          <cell r="Y86">
            <v>9</v>
          </cell>
          <cell r="Z86">
            <v>0</v>
          </cell>
          <cell r="AA86">
            <v>0</v>
          </cell>
          <cell r="AB86">
            <v>0</v>
          </cell>
          <cell r="AC86"/>
          <cell r="AD86">
            <v>68536</v>
          </cell>
          <cell r="AE86">
            <v>68536</v>
          </cell>
          <cell r="AF86">
            <v>68</v>
          </cell>
          <cell r="AG86">
            <v>69.5</v>
          </cell>
          <cell r="AH86">
            <v>63.5</v>
          </cell>
          <cell r="AI86">
            <v>62.5</v>
          </cell>
          <cell r="AJ86">
            <v>0</v>
          </cell>
          <cell r="AK86"/>
          <cell r="AL86">
            <v>62788</v>
          </cell>
          <cell r="AM86">
            <v>0</v>
          </cell>
          <cell r="AN86">
            <v>0</v>
          </cell>
          <cell r="AO86">
            <v>62.5</v>
          </cell>
          <cell r="AP86"/>
          <cell r="AQ86">
            <v>0</v>
          </cell>
          <cell r="AR86">
            <v>0.3</v>
          </cell>
          <cell r="AS86"/>
          <cell r="AT86">
            <v>0</v>
          </cell>
        </row>
        <row r="87">
          <cell r="A87">
            <v>281</v>
          </cell>
          <cell r="B87" t="str">
            <v>281 - Graham County</v>
          </cell>
          <cell r="C87" t="str">
            <v>Graham</v>
          </cell>
          <cell r="D87">
            <v>42582325</v>
          </cell>
          <cell r="E87">
            <v>39840188</v>
          </cell>
          <cell r="F87">
            <v>47787356</v>
          </cell>
          <cell r="G87">
            <v>45072178</v>
          </cell>
          <cell r="H87">
            <v>359.8</v>
          </cell>
          <cell r="I87">
            <v>362</v>
          </cell>
          <cell r="J87">
            <v>728.3</v>
          </cell>
          <cell r="K87">
            <v>2910760</v>
          </cell>
          <cell r="L87">
            <v>391.2</v>
          </cell>
          <cell r="M87">
            <v>359.8</v>
          </cell>
          <cell r="N87">
            <v>352.5</v>
          </cell>
          <cell r="O87">
            <v>378.5</v>
          </cell>
          <cell r="P87">
            <v>298628</v>
          </cell>
          <cell r="Q87">
            <v>294399</v>
          </cell>
          <cell r="R87">
            <v>0</v>
          </cell>
          <cell r="S87">
            <v>452779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141</v>
          </cell>
          <cell r="Y87">
            <v>51</v>
          </cell>
          <cell r="Z87">
            <v>0</v>
          </cell>
          <cell r="AA87">
            <v>0</v>
          </cell>
          <cell r="AB87">
            <v>5.0000000000000001E-4</v>
          </cell>
          <cell r="AC87"/>
          <cell r="AD87">
            <v>299703</v>
          </cell>
          <cell r="AE87">
            <v>299703</v>
          </cell>
          <cell r="AF87">
            <v>366.1</v>
          </cell>
          <cell r="AG87">
            <v>359.8</v>
          </cell>
          <cell r="AH87">
            <v>352.5</v>
          </cell>
          <cell r="AI87">
            <v>378.5</v>
          </cell>
          <cell r="AJ87">
            <v>0</v>
          </cell>
          <cell r="AK87"/>
          <cell r="AL87">
            <v>166792</v>
          </cell>
          <cell r="AM87">
            <v>0</v>
          </cell>
          <cell r="AN87">
            <v>0</v>
          </cell>
          <cell r="AO87">
            <v>378.5</v>
          </cell>
          <cell r="AP87"/>
          <cell r="AQ87">
            <v>0</v>
          </cell>
          <cell r="AR87">
            <v>0.3</v>
          </cell>
          <cell r="AS87"/>
          <cell r="AT87">
            <v>0</v>
          </cell>
        </row>
        <row r="88">
          <cell r="A88">
            <v>282</v>
          </cell>
          <cell r="B88" t="str">
            <v>282 - West Elk</v>
          </cell>
          <cell r="C88" t="str">
            <v>Elk</v>
          </cell>
          <cell r="D88">
            <v>20652547</v>
          </cell>
          <cell r="E88">
            <v>17645186</v>
          </cell>
          <cell r="F88">
            <v>21498406</v>
          </cell>
          <cell r="G88">
            <v>18478834</v>
          </cell>
          <cell r="H88">
            <v>326.5</v>
          </cell>
          <cell r="I88">
            <v>338</v>
          </cell>
          <cell r="J88">
            <v>541</v>
          </cell>
          <cell r="K88">
            <v>3241255</v>
          </cell>
          <cell r="L88">
            <v>317.5</v>
          </cell>
          <cell r="M88">
            <v>338</v>
          </cell>
          <cell r="N88">
            <v>331.5</v>
          </cell>
          <cell r="O88">
            <v>355.5</v>
          </cell>
          <cell r="P88">
            <v>559849</v>
          </cell>
          <cell r="Q88">
            <v>549197</v>
          </cell>
          <cell r="R88">
            <v>494443</v>
          </cell>
          <cell r="S88">
            <v>544334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166</v>
          </cell>
          <cell r="Y88">
            <v>61</v>
          </cell>
          <cell r="Z88">
            <v>0.41</v>
          </cell>
          <cell r="AA88">
            <v>0.16</v>
          </cell>
          <cell r="AB88">
            <v>0.50229999999999997</v>
          </cell>
          <cell r="AC88"/>
          <cell r="AD88">
            <v>476185</v>
          </cell>
          <cell r="AE88">
            <v>476185</v>
          </cell>
          <cell r="AF88">
            <v>317.5</v>
          </cell>
          <cell r="AG88">
            <v>330</v>
          </cell>
          <cell r="AH88">
            <v>331.5</v>
          </cell>
          <cell r="AI88">
            <v>355.5</v>
          </cell>
          <cell r="AJ88">
            <v>0</v>
          </cell>
          <cell r="AK88"/>
          <cell r="AL88">
            <v>252691</v>
          </cell>
          <cell r="AM88">
            <v>0</v>
          </cell>
          <cell r="AN88">
            <v>0</v>
          </cell>
          <cell r="AO88">
            <v>350.5</v>
          </cell>
          <cell r="AP88"/>
          <cell r="AQ88">
            <v>0</v>
          </cell>
          <cell r="AR88">
            <v>0.3</v>
          </cell>
          <cell r="AS88"/>
          <cell r="AT88">
            <v>0</v>
          </cell>
        </row>
        <row r="89">
          <cell r="A89">
            <v>283</v>
          </cell>
          <cell r="B89" t="str">
            <v>283 - Elk Valley</v>
          </cell>
          <cell r="C89" t="str">
            <v>Elk</v>
          </cell>
          <cell r="D89">
            <v>11769500</v>
          </cell>
          <cell r="E89">
            <v>10979950</v>
          </cell>
          <cell r="F89">
            <v>12753177</v>
          </cell>
          <cell r="G89">
            <v>11963792</v>
          </cell>
          <cell r="H89">
            <v>107.5</v>
          </cell>
          <cell r="I89">
            <v>109.5</v>
          </cell>
          <cell r="J89">
            <v>160</v>
          </cell>
          <cell r="K89">
            <v>1595361</v>
          </cell>
          <cell r="L89">
            <v>140</v>
          </cell>
          <cell r="M89">
            <v>113.5</v>
          </cell>
          <cell r="N89">
            <v>108.7</v>
          </cell>
          <cell r="O89">
            <v>101.5</v>
          </cell>
          <cell r="P89">
            <v>229737</v>
          </cell>
          <cell r="Q89">
            <v>232249</v>
          </cell>
          <cell r="R89">
            <v>45509</v>
          </cell>
          <cell r="S89">
            <v>299912</v>
          </cell>
          <cell r="T89">
            <v>0</v>
          </cell>
          <cell r="U89">
            <v>0</v>
          </cell>
          <cell r="V89">
            <v>0</v>
          </cell>
          <cell r="W89">
            <v>209817</v>
          </cell>
          <cell r="X89">
            <v>77</v>
          </cell>
          <cell r="Y89">
            <v>8</v>
          </cell>
          <cell r="Z89">
            <v>0</v>
          </cell>
          <cell r="AA89">
            <v>0</v>
          </cell>
          <cell r="AB89">
            <v>4.3700000000000003E-2</v>
          </cell>
          <cell r="AC89"/>
          <cell r="AD89">
            <v>95488</v>
          </cell>
          <cell r="AE89">
            <v>95488</v>
          </cell>
          <cell r="AF89">
            <v>140</v>
          </cell>
          <cell r="AG89">
            <v>108.5</v>
          </cell>
          <cell r="AH89">
            <v>108.5</v>
          </cell>
          <cell r="AI89">
            <v>101.5</v>
          </cell>
          <cell r="AJ89">
            <v>0</v>
          </cell>
          <cell r="AK89"/>
          <cell r="AL89">
            <v>60476</v>
          </cell>
          <cell r="AM89">
            <v>0</v>
          </cell>
          <cell r="AN89">
            <v>0</v>
          </cell>
          <cell r="AO89">
            <v>101</v>
          </cell>
          <cell r="AP89"/>
          <cell r="AQ89">
            <v>0</v>
          </cell>
          <cell r="AR89">
            <v>0.3</v>
          </cell>
          <cell r="AS89"/>
          <cell r="AT89">
            <v>0</v>
          </cell>
        </row>
        <row r="90">
          <cell r="A90">
            <v>284</v>
          </cell>
          <cell r="B90" t="str">
            <v>284 - Chase County</v>
          </cell>
          <cell r="C90" t="str">
            <v>Chase</v>
          </cell>
          <cell r="D90">
            <v>48615611</v>
          </cell>
          <cell r="E90">
            <v>45576061</v>
          </cell>
          <cell r="F90">
            <v>48687671</v>
          </cell>
          <cell r="G90">
            <v>45619726</v>
          </cell>
          <cell r="H90">
            <v>341.5</v>
          </cell>
          <cell r="I90">
            <v>346</v>
          </cell>
          <cell r="J90">
            <v>780</v>
          </cell>
          <cell r="K90">
            <v>2789937</v>
          </cell>
          <cell r="L90">
            <v>344.5</v>
          </cell>
          <cell r="M90">
            <v>341.5</v>
          </cell>
          <cell r="N90">
            <v>334.5</v>
          </cell>
          <cell r="O90">
            <v>320.8</v>
          </cell>
          <cell r="P90">
            <v>347429</v>
          </cell>
          <cell r="Q90">
            <v>288554</v>
          </cell>
          <cell r="R90">
            <v>0</v>
          </cell>
          <cell r="S90">
            <v>443057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77</v>
          </cell>
          <cell r="Y90">
            <v>28</v>
          </cell>
          <cell r="Z90">
            <v>0</v>
          </cell>
          <cell r="AA90">
            <v>0</v>
          </cell>
          <cell r="AB90">
            <v>0</v>
          </cell>
          <cell r="AC90"/>
          <cell r="AD90">
            <v>310673</v>
          </cell>
          <cell r="AE90">
            <v>310673</v>
          </cell>
          <cell r="AF90">
            <v>344.5</v>
          </cell>
          <cell r="AG90">
            <v>341.5</v>
          </cell>
          <cell r="AH90">
            <v>334.5</v>
          </cell>
          <cell r="AI90">
            <v>320</v>
          </cell>
          <cell r="AJ90">
            <v>0</v>
          </cell>
          <cell r="AK90"/>
          <cell r="AL90">
            <v>268484</v>
          </cell>
          <cell r="AM90">
            <v>0</v>
          </cell>
          <cell r="AN90">
            <v>0</v>
          </cell>
          <cell r="AO90">
            <v>320</v>
          </cell>
          <cell r="AP90"/>
          <cell r="AQ90">
            <v>0</v>
          </cell>
          <cell r="AR90">
            <v>0.3</v>
          </cell>
          <cell r="AS90"/>
          <cell r="AT90">
            <v>0</v>
          </cell>
        </row>
        <row r="91">
          <cell r="A91">
            <v>285</v>
          </cell>
          <cell r="B91" t="str">
            <v>285 - Cedar Vale</v>
          </cell>
          <cell r="C91" t="str">
            <v>Chautauqua</v>
          </cell>
          <cell r="D91">
            <v>8358789</v>
          </cell>
          <cell r="E91">
            <v>7469198</v>
          </cell>
          <cell r="F91">
            <v>8762502</v>
          </cell>
          <cell r="G91">
            <v>7862934</v>
          </cell>
          <cell r="H91">
            <v>172</v>
          </cell>
          <cell r="I91">
            <v>182.5</v>
          </cell>
          <cell r="J91">
            <v>259</v>
          </cell>
          <cell r="K91">
            <v>1732595</v>
          </cell>
          <cell r="L91">
            <v>163.6</v>
          </cell>
          <cell r="M91">
            <v>172</v>
          </cell>
          <cell r="N91">
            <v>177.5</v>
          </cell>
          <cell r="O91">
            <v>149</v>
          </cell>
          <cell r="P91">
            <v>169311</v>
          </cell>
          <cell r="Q91">
            <v>183790</v>
          </cell>
          <cell r="R91">
            <v>239133</v>
          </cell>
          <cell r="S91">
            <v>122186</v>
          </cell>
          <cell r="T91">
            <v>3809</v>
          </cell>
          <cell r="U91">
            <v>3681</v>
          </cell>
          <cell r="V91">
            <v>0</v>
          </cell>
          <cell r="W91">
            <v>0</v>
          </cell>
          <cell r="X91">
            <v>78</v>
          </cell>
          <cell r="Y91">
            <v>30</v>
          </cell>
          <cell r="Z91">
            <v>0.42</v>
          </cell>
          <cell r="AA91">
            <v>0.17</v>
          </cell>
          <cell r="AB91">
            <v>0.57809999999999995</v>
          </cell>
          <cell r="AC91"/>
          <cell r="AD91">
            <v>146393</v>
          </cell>
          <cell r="AE91">
            <v>146393</v>
          </cell>
          <cell r="AF91">
            <v>163.6</v>
          </cell>
          <cell r="AG91">
            <v>172</v>
          </cell>
          <cell r="AH91">
            <v>177.5</v>
          </cell>
          <cell r="AI91">
            <v>149</v>
          </cell>
          <cell r="AJ91">
            <v>0</v>
          </cell>
          <cell r="AK91"/>
          <cell r="AL91">
            <v>51617</v>
          </cell>
          <cell r="AM91">
            <v>0</v>
          </cell>
          <cell r="AN91">
            <v>0</v>
          </cell>
          <cell r="AO91">
            <v>149</v>
          </cell>
          <cell r="AP91"/>
          <cell r="AQ91">
            <v>0</v>
          </cell>
          <cell r="AR91">
            <v>0.3</v>
          </cell>
          <cell r="AS91"/>
          <cell r="AT91">
            <v>0</v>
          </cell>
        </row>
        <row r="92">
          <cell r="A92">
            <v>286</v>
          </cell>
          <cell r="B92" t="str">
            <v>286 - Chautauqua</v>
          </cell>
          <cell r="C92" t="str">
            <v>Chautauqua</v>
          </cell>
          <cell r="D92">
            <v>18099291</v>
          </cell>
          <cell r="E92">
            <v>15399459</v>
          </cell>
          <cell r="F92">
            <v>19203788</v>
          </cell>
          <cell r="G92">
            <v>16494944</v>
          </cell>
          <cell r="H92">
            <v>360.9</v>
          </cell>
          <cell r="I92">
            <v>358.7</v>
          </cell>
          <cell r="J92">
            <v>382.5</v>
          </cell>
          <cell r="K92">
            <v>3248065</v>
          </cell>
          <cell r="L92">
            <v>358.7</v>
          </cell>
          <cell r="M92">
            <v>368.4</v>
          </cell>
          <cell r="N92">
            <v>353.3</v>
          </cell>
          <cell r="O92">
            <v>357.5</v>
          </cell>
          <cell r="P92">
            <v>377465</v>
          </cell>
          <cell r="Q92">
            <v>412606</v>
          </cell>
          <cell r="R92">
            <v>612080</v>
          </cell>
          <cell r="S92">
            <v>503240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192</v>
          </cell>
          <cell r="Y92">
            <v>46</v>
          </cell>
          <cell r="Z92">
            <v>0.47</v>
          </cell>
          <cell r="AA92">
            <v>0.22</v>
          </cell>
          <cell r="AB92">
            <v>0.57199999999999995</v>
          </cell>
          <cell r="AC92"/>
          <cell r="AD92">
            <v>279405</v>
          </cell>
          <cell r="AE92">
            <v>279405</v>
          </cell>
          <cell r="AF92">
            <v>358.7</v>
          </cell>
          <cell r="AG92">
            <v>364.4</v>
          </cell>
          <cell r="AH92">
            <v>352.7</v>
          </cell>
          <cell r="AI92">
            <v>357.5</v>
          </cell>
          <cell r="AJ92">
            <v>0</v>
          </cell>
          <cell r="AK92"/>
          <cell r="AL92">
            <v>171029</v>
          </cell>
          <cell r="AM92">
            <v>1</v>
          </cell>
          <cell r="AN92">
            <v>0</v>
          </cell>
          <cell r="AO92">
            <v>352</v>
          </cell>
          <cell r="AP92"/>
          <cell r="AQ92">
            <v>0</v>
          </cell>
          <cell r="AR92">
            <v>0.3</v>
          </cell>
          <cell r="AS92"/>
          <cell r="AT92">
            <v>0</v>
          </cell>
        </row>
        <row r="93">
          <cell r="A93">
            <v>287</v>
          </cell>
          <cell r="B93" t="str">
            <v>287 - West Franklin</v>
          </cell>
          <cell r="C93" t="str">
            <v>Franklin</v>
          </cell>
          <cell r="D93">
            <v>42333896</v>
          </cell>
          <cell r="E93">
            <v>37518350</v>
          </cell>
          <cell r="F93">
            <v>43728555</v>
          </cell>
          <cell r="G93">
            <v>38910172</v>
          </cell>
          <cell r="H93">
            <v>566.5</v>
          </cell>
          <cell r="I93">
            <v>588.5</v>
          </cell>
          <cell r="J93">
            <v>227</v>
          </cell>
          <cell r="K93">
            <v>5075602</v>
          </cell>
          <cell r="L93">
            <v>553.5</v>
          </cell>
          <cell r="M93">
            <v>566.5</v>
          </cell>
          <cell r="N93">
            <v>572.5</v>
          </cell>
          <cell r="O93">
            <v>602.1</v>
          </cell>
          <cell r="P93">
            <v>756301</v>
          </cell>
          <cell r="Q93">
            <v>774451</v>
          </cell>
          <cell r="R93">
            <v>644398</v>
          </cell>
          <cell r="S93">
            <v>928124</v>
          </cell>
          <cell r="T93">
            <v>316</v>
          </cell>
          <cell r="U93">
            <v>2859</v>
          </cell>
          <cell r="V93">
            <v>0</v>
          </cell>
          <cell r="W93">
            <v>0</v>
          </cell>
          <cell r="X93">
            <v>255</v>
          </cell>
          <cell r="Y93">
            <v>96</v>
          </cell>
          <cell r="Z93">
            <v>0.28000000000000003</v>
          </cell>
          <cell r="AA93">
            <v>0.03</v>
          </cell>
          <cell r="AB93">
            <v>0.40339999999999998</v>
          </cell>
          <cell r="AC93"/>
          <cell r="AD93">
            <v>506653</v>
          </cell>
          <cell r="AE93">
            <v>506653</v>
          </cell>
          <cell r="AF93">
            <v>553.5</v>
          </cell>
          <cell r="AG93">
            <v>566.5</v>
          </cell>
          <cell r="AH93">
            <v>572.5</v>
          </cell>
          <cell r="AI93">
            <v>602.1</v>
          </cell>
          <cell r="AJ93">
            <v>0</v>
          </cell>
          <cell r="AK93"/>
          <cell r="AL93">
            <v>359006</v>
          </cell>
          <cell r="AM93">
            <v>2</v>
          </cell>
          <cell r="AN93">
            <v>7561</v>
          </cell>
          <cell r="AO93">
            <v>597.6</v>
          </cell>
          <cell r="AP93"/>
          <cell r="AQ93">
            <v>0</v>
          </cell>
          <cell r="AR93">
            <v>0.3</v>
          </cell>
          <cell r="AS93"/>
          <cell r="AT93">
            <v>0</v>
          </cell>
        </row>
        <row r="94">
          <cell r="A94">
            <v>288</v>
          </cell>
          <cell r="B94" t="str">
            <v>288 - Central Heights</v>
          </cell>
          <cell r="C94" t="str">
            <v>Franklin</v>
          </cell>
          <cell r="D94">
            <v>26022214</v>
          </cell>
          <cell r="E94">
            <v>23176760</v>
          </cell>
          <cell r="F94">
            <v>26724251</v>
          </cell>
          <cell r="G94">
            <v>23863519</v>
          </cell>
          <cell r="H94">
            <v>533</v>
          </cell>
          <cell r="I94">
            <v>538.6</v>
          </cell>
          <cell r="J94">
            <v>142.1</v>
          </cell>
          <cell r="K94">
            <v>4696512</v>
          </cell>
          <cell r="L94">
            <v>560</v>
          </cell>
          <cell r="M94">
            <v>538</v>
          </cell>
          <cell r="N94">
            <v>530.9</v>
          </cell>
          <cell r="O94">
            <v>541.1</v>
          </cell>
          <cell r="P94">
            <v>358395</v>
          </cell>
          <cell r="Q94">
            <v>463288</v>
          </cell>
          <cell r="R94">
            <v>938088</v>
          </cell>
          <cell r="S94">
            <v>479646</v>
          </cell>
          <cell r="T94">
            <v>5958</v>
          </cell>
          <cell r="U94">
            <v>3418</v>
          </cell>
          <cell r="V94">
            <v>0</v>
          </cell>
          <cell r="W94">
            <v>0</v>
          </cell>
          <cell r="X94">
            <v>284</v>
          </cell>
          <cell r="Y94">
            <v>38</v>
          </cell>
          <cell r="Z94">
            <v>0.52</v>
          </cell>
          <cell r="AA94">
            <v>0.27</v>
          </cell>
          <cell r="AB94">
            <v>0.60350000000000004</v>
          </cell>
          <cell r="AC94"/>
          <cell r="AD94">
            <v>391910</v>
          </cell>
          <cell r="AE94">
            <v>391910</v>
          </cell>
          <cell r="AF94">
            <v>560</v>
          </cell>
          <cell r="AG94">
            <v>538</v>
          </cell>
          <cell r="AH94">
            <v>526.6</v>
          </cell>
          <cell r="AI94">
            <v>536.9</v>
          </cell>
          <cell r="AJ94">
            <v>0</v>
          </cell>
          <cell r="AK94"/>
          <cell r="AL94">
            <v>358621</v>
          </cell>
          <cell r="AM94">
            <v>0</v>
          </cell>
          <cell r="AN94">
            <v>0</v>
          </cell>
          <cell r="AO94">
            <v>531.9</v>
          </cell>
          <cell r="AP94"/>
          <cell r="AQ94">
            <v>0</v>
          </cell>
          <cell r="AR94">
            <v>0.3</v>
          </cell>
          <cell r="AS94"/>
          <cell r="AT94">
            <v>0</v>
          </cell>
        </row>
        <row r="95">
          <cell r="A95">
            <v>289</v>
          </cell>
          <cell r="B95" t="str">
            <v>289 - Wellsville</v>
          </cell>
          <cell r="C95" t="str">
            <v>Franklin</v>
          </cell>
          <cell r="D95">
            <v>50493866</v>
          </cell>
          <cell r="E95">
            <v>46233724</v>
          </cell>
          <cell r="F95">
            <v>52974562</v>
          </cell>
          <cell r="G95">
            <v>48691174</v>
          </cell>
          <cell r="H95">
            <v>753</v>
          </cell>
          <cell r="I95">
            <v>775.5</v>
          </cell>
          <cell r="J95">
            <v>130</v>
          </cell>
          <cell r="K95">
            <v>5539497</v>
          </cell>
          <cell r="L95">
            <v>767</v>
          </cell>
          <cell r="M95">
            <v>753</v>
          </cell>
          <cell r="N95">
            <v>753</v>
          </cell>
          <cell r="O95">
            <v>776</v>
          </cell>
          <cell r="P95">
            <v>736134</v>
          </cell>
          <cell r="Q95">
            <v>773896</v>
          </cell>
          <cell r="R95">
            <v>803304</v>
          </cell>
          <cell r="S95">
            <v>787622</v>
          </cell>
          <cell r="T95">
            <v>9174</v>
          </cell>
          <cell r="U95">
            <v>3429</v>
          </cell>
          <cell r="V95">
            <v>0</v>
          </cell>
          <cell r="W95">
            <v>0</v>
          </cell>
          <cell r="X95">
            <v>174</v>
          </cell>
          <cell r="Y95">
            <v>58</v>
          </cell>
          <cell r="Z95">
            <v>0.33</v>
          </cell>
          <cell r="AA95">
            <v>0.08</v>
          </cell>
          <cell r="AB95">
            <v>0.45129999999999998</v>
          </cell>
          <cell r="AC95"/>
          <cell r="AD95">
            <v>547389</v>
          </cell>
          <cell r="AE95">
            <v>547389</v>
          </cell>
          <cell r="AF95">
            <v>765</v>
          </cell>
          <cell r="AG95">
            <v>753</v>
          </cell>
          <cell r="AH95">
            <v>753</v>
          </cell>
          <cell r="AI95">
            <v>776</v>
          </cell>
          <cell r="AJ95">
            <v>0</v>
          </cell>
          <cell r="AK95"/>
          <cell r="AL95">
            <v>230735</v>
          </cell>
          <cell r="AM95">
            <v>1</v>
          </cell>
          <cell r="AN95">
            <v>0</v>
          </cell>
          <cell r="AO95">
            <v>776</v>
          </cell>
          <cell r="AP95"/>
          <cell r="AQ95">
            <v>0</v>
          </cell>
          <cell r="AR95">
            <v>0.3</v>
          </cell>
          <cell r="AS95"/>
          <cell r="AT95">
            <v>0</v>
          </cell>
        </row>
        <row r="96">
          <cell r="A96">
            <v>290</v>
          </cell>
          <cell r="B96" t="str">
            <v>290 - Ottawa</v>
          </cell>
          <cell r="C96" t="str">
            <v>Franklin</v>
          </cell>
          <cell r="D96">
            <v>122533485</v>
          </cell>
          <cell r="E96">
            <v>110830730</v>
          </cell>
          <cell r="F96">
            <v>125131286</v>
          </cell>
          <cell r="G96">
            <v>113412367</v>
          </cell>
          <cell r="H96">
            <v>2294.3000000000002</v>
          </cell>
          <cell r="I96">
            <v>2396.9</v>
          </cell>
          <cell r="J96">
            <v>115.9</v>
          </cell>
          <cell r="K96">
            <v>15591406</v>
          </cell>
          <cell r="L96">
            <v>2405.4</v>
          </cell>
          <cell r="M96">
            <v>2337.1999999999998</v>
          </cell>
          <cell r="N96">
            <v>2357.6</v>
          </cell>
          <cell r="O96">
            <v>2358.4</v>
          </cell>
          <cell r="P96">
            <v>2300719</v>
          </cell>
          <cell r="Q96">
            <v>2357071</v>
          </cell>
          <cell r="R96">
            <v>2841833</v>
          </cell>
          <cell r="S96">
            <v>1820815</v>
          </cell>
          <cell r="T96">
            <v>3805</v>
          </cell>
          <cell r="U96">
            <v>3450</v>
          </cell>
          <cell r="V96">
            <v>0</v>
          </cell>
          <cell r="W96">
            <v>0</v>
          </cell>
          <cell r="X96">
            <v>994</v>
          </cell>
          <cell r="Y96">
            <v>332</v>
          </cell>
          <cell r="Z96">
            <v>0.49</v>
          </cell>
          <cell r="AA96">
            <v>0.24</v>
          </cell>
          <cell r="AB96">
            <v>0.58089999999999997</v>
          </cell>
          <cell r="AC96"/>
          <cell r="AD96">
            <v>2010363</v>
          </cell>
          <cell r="AE96">
            <v>2010363</v>
          </cell>
          <cell r="AF96">
            <v>2393.4</v>
          </cell>
          <cell r="AG96">
            <v>2312.3000000000002</v>
          </cell>
          <cell r="AH96">
            <v>2334.4</v>
          </cell>
          <cell r="AI96">
            <v>2356.5</v>
          </cell>
          <cell r="AJ96">
            <v>0</v>
          </cell>
          <cell r="AK96"/>
          <cell r="AL96">
            <v>407156</v>
          </cell>
          <cell r="AM96">
            <v>21</v>
          </cell>
          <cell r="AN96">
            <v>0</v>
          </cell>
          <cell r="AO96">
            <v>2342</v>
          </cell>
          <cell r="AP96"/>
          <cell r="AQ96">
            <v>0</v>
          </cell>
          <cell r="AR96">
            <v>0.3</v>
          </cell>
          <cell r="AS96"/>
          <cell r="AT96">
            <v>0</v>
          </cell>
        </row>
        <row r="97">
          <cell r="A97">
            <v>291</v>
          </cell>
          <cell r="B97" t="str">
            <v>291 - Grinnell</v>
          </cell>
          <cell r="C97" t="str">
            <v>Gove</v>
          </cell>
          <cell r="D97">
            <v>22389341</v>
          </cell>
          <cell r="E97">
            <v>21757149</v>
          </cell>
          <cell r="F97">
            <v>24223812</v>
          </cell>
          <cell r="G97">
            <v>23591122</v>
          </cell>
          <cell r="H97">
            <v>85.5</v>
          </cell>
          <cell r="I97">
            <v>79</v>
          </cell>
          <cell r="J97">
            <v>267.8</v>
          </cell>
          <cell r="K97">
            <v>918175</v>
          </cell>
          <cell r="L97">
            <v>82.5</v>
          </cell>
          <cell r="M97">
            <v>85.5</v>
          </cell>
          <cell r="N97">
            <v>76.5</v>
          </cell>
          <cell r="O97">
            <v>69.5</v>
          </cell>
          <cell r="P97">
            <v>95527</v>
          </cell>
          <cell r="Q97">
            <v>103148</v>
          </cell>
          <cell r="R97">
            <v>0</v>
          </cell>
          <cell r="S97">
            <v>85263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14</v>
          </cell>
          <cell r="Y97">
            <v>9</v>
          </cell>
          <cell r="Z97">
            <v>0</v>
          </cell>
          <cell r="AA97">
            <v>0</v>
          </cell>
          <cell r="AB97">
            <v>0</v>
          </cell>
          <cell r="AC97"/>
          <cell r="AD97">
            <v>79000</v>
          </cell>
          <cell r="AE97">
            <v>79000</v>
          </cell>
          <cell r="AF97">
            <v>82.5</v>
          </cell>
          <cell r="AG97">
            <v>85.5</v>
          </cell>
          <cell r="AH97">
            <v>76.5</v>
          </cell>
          <cell r="AI97">
            <v>69.5</v>
          </cell>
          <cell r="AJ97">
            <v>0</v>
          </cell>
          <cell r="AK97"/>
          <cell r="AL97">
            <v>58936</v>
          </cell>
          <cell r="AM97">
            <v>0</v>
          </cell>
          <cell r="AN97">
            <v>0</v>
          </cell>
          <cell r="AO97">
            <v>69</v>
          </cell>
          <cell r="AP97"/>
          <cell r="AQ97">
            <v>0</v>
          </cell>
          <cell r="AR97">
            <v>0.3</v>
          </cell>
          <cell r="AS97"/>
          <cell r="AT97">
            <v>0</v>
          </cell>
        </row>
        <row r="98">
          <cell r="A98">
            <v>292</v>
          </cell>
          <cell r="B98" t="str">
            <v>292 - Wheatland</v>
          </cell>
          <cell r="C98" t="str">
            <v>Gove</v>
          </cell>
          <cell r="D98">
            <v>18252554</v>
          </cell>
          <cell r="E98">
            <v>17329911</v>
          </cell>
          <cell r="F98">
            <v>21425827</v>
          </cell>
          <cell r="G98">
            <v>20506988</v>
          </cell>
          <cell r="H98">
            <v>102</v>
          </cell>
          <cell r="I98">
            <v>112</v>
          </cell>
          <cell r="J98">
            <v>437</v>
          </cell>
          <cell r="K98">
            <v>1204204</v>
          </cell>
          <cell r="L98">
            <v>106.5</v>
          </cell>
          <cell r="M98">
            <v>102</v>
          </cell>
          <cell r="N98">
            <v>109</v>
          </cell>
          <cell r="O98">
            <v>111.5</v>
          </cell>
          <cell r="P98">
            <v>139327</v>
          </cell>
          <cell r="Q98">
            <v>133462</v>
          </cell>
          <cell r="R98">
            <v>0</v>
          </cell>
          <cell r="S98">
            <v>197465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32</v>
          </cell>
          <cell r="Y98">
            <v>19</v>
          </cell>
          <cell r="Z98">
            <v>0</v>
          </cell>
          <cell r="AA98">
            <v>0</v>
          </cell>
          <cell r="AB98">
            <v>0</v>
          </cell>
          <cell r="AC98"/>
          <cell r="AD98">
            <v>125449</v>
          </cell>
          <cell r="AE98">
            <v>125449</v>
          </cell>
          <cell r="AF98">
            <v>106.5</v>
          </cell>
          <cell r="AG98">
            <v>102</v>
          </cell>
          <cell r="AH98">
            <v>109</v>
          </cell>
          <cell r="AI98">
            <v>111.5</v>
          </cell>
          <cell r="AJ98">
            <v>0</v>
          </cell>
          <cell r="AK98"/>
          <cell r="AL98">
            <v>115175</v>
          </cell>
          <cell r="AM98">
            <v>0</v>
          </cell>
          <cell r="AN98">
            <v>0</v>
          </cell>
          <cell r="AO98">
            <v>111.5</v>
          </cell>
          <cell r="AP98"/>
          <cell r="AQ98">
            <v>0</v>
          </cell>
          <cell r="AR98">
            <v>0.3</v>
          </cell>
          <cell r="AS98"/>
          <cell r="AT98">
            <v>0</v>
          </cell>
        </row>
        <row r="99">
          <cell r="A99">
            <v>293</v>
          </cell>
          <cell r="B99" t="str">
            <v>293 - Quinter</v>
          </cell>
          <cell r="C99" t="str">
            <v>Gove</v>
          </cell>
          <cell r="D99">
            <v>21195619</v>
          </cell>
          <cell r="E99">
            <v>19790069</v>
          </cell>
          <cell r="F99">
            <v>24204338</v>
          </cell>
          <cell r="G99">
            <v>22810250</v>
          </cell>
          <cell r="H99">
            <v>269</v>
          </cell>
          <cell r="I99">
            <v>295.5</v>
          </cell>
          <cell r="J99">
            <v>400.8</v>
          </cell>
          <cell r="K99">
            <v>2363139</v>
          </cell>
          <cell r="L99">
            <v>286.5</v>
          </cell>
          <cell r="M99">
            <v>272</v>
          </cell>
          <cell r="N99">
            <v>289.5</v>
          </cell>
          <cell r="O99">
            <v>285</v>
          </cell>
          <cell r="P99">
            <v>342014</v>
          </cell>
          <cell r="Q99">
            <v>334886</v>
          </cell>
          <cell r="R99">
            <v>332763</v>
          </cell>
          <cell r="S99">
            <v>368645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63</v>
          </cell>
          <cell r="Y99">
            <v>28</v>
          </cell>
          <cell r="Z99">
            <v>0.16</v>
          </cell>
          <cell r="AA99">
            <v>0</v>
          </cell>
          <cell r="AB99">
            <v>0.3594</v>
          </cell>
          <cell r="AC99"/>
          <cell r="AD99">
            <v>219050</v>
          </cell>
          <cell r="AE99">
            <v>219050</v>
          </cell>
          <cell r="AF99">
            <v>286.5</v>
          </cell>
          <cell r="AG99">
            <v>272</v>
          </cell>
          <cell r="AH99">
            <v>289.5</v>
          </cell>
          <cell r="AI99">
            <v>285</v>
          </cell>
          <cell r="AJ99">
            <v>0</v>
          </cell>
          <cell r="AK99"/>
          <cell r="AL99">
            <v>103234</v>
          </cell>
          <cell r="AM99">
            <v>0</v>
          </cell>
          <cell r="AN99">
            <v>0</v>
          </cell>
          <cell r="AO99">
            <v>283</v>
          </cell>
          <cell r="AP99"/>
          <cell r="AQ99">
            <v>0</v>
          </cell>
          <cell r="AR99">
            <v>0.3</v>
          </cell>
          <cell r="AS99"/>
          <cell r="AT99">
            <v>0</v>
          </cell>
        </row>
        <row r="100">
          <cell r="A100">
            <v>294</v>
          </cell>
          <cell r="B100" t="str">
            <v>294 - Oberlin</v>
          </cell>
          <cell r="C100" t="str">
            <v>Decatur</v>
          </cell>
          <cell r="D100">
            <v>47952444</v>
          </cell>
          <cell r="E100">
            <v>44893686</v>
          </cell>
          <cell r="F100">
            <v>53446217</v>
          </cell>
          <cell r="G100">
            <v>50380867</v>
          </cell>
          <cell r="H100">
            <v>310.5</v>
          </cell>
          <cell r="I100">
            <v>336</v>
          </cell>
          <cell r="J100">
            <v>828</v>
          </cell>
          <cell r="K100">
            <v>2711261</v>
          </cell>
          <cell r="L100">
            <v>332</v>
          </cell>
          <cell r="M100">
            <v>310.5</v>
          </cell>
          <cell r="N100">
            <v>323</v>
          </cell>
          <cell r="O100">
            <v>341.4</v>
          </cell>
          <cell r="P100">
            <v>304489</v>
          </cell>
          <cell r="Q100">
            <v>330183</v>
          </cell>
          <cell r="R100">
            <v>0</v>
          </cell>
          <cell r="S100">
            <v>336024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113</v>
          </cell>
          <cell r="Y100">
            <v>52</v>
          </cell>
          <cell r="Z100">
            <v>0</v>
          </cell>
          <cell r="AA100">
            <v>0</v>
          </cell>
          <cell r="AB100">
            <v>0</v>
          </cell>
          <cell r="AC100"/>
          <cell r="AD100">
            <v>311500</v>
          </cell>
          <cell r="AE100">
            <v>311500</v>
          </cell>
          <cell r="AF100">
            <v>332</v>
          </cell>
          <cell r="AG100">
            <v>310.5</v>
          </cell>
          <cell r="AH100">
            <v>323</v>
          </cell>
          <cell r="AI100">
            <v>341.4</v>
          </cell>
          <cell r="AJ100">
            <v>0</v>
          </cell>
          <cell r="AK100"/>
          <cell r="AL100">
            <v>142139</v>
          </cell>
          <cell r="AM100">
            <v>0</v>
          </cell>
          <cell r="AN100">
            <v>0</v>
          </cell>
          <cell r="AO100">
            <v>341.4</v>
          </cell>
          <cell r="AP100"/>
          <cell r="AQ100">
            <v>0</v>
          </cell>
          <cell r="AR100">
            <v>0.3</v>
          </cell>
          <cell r="AS100"/>
          <cell r="AT100">
            <v>0</v>
          </cell>
        </row>
        <row r="101">
          <cell r="A101">
            <v>297</v>
          </cell>
          <cell r="B101" t="str">
            <v>297 - St. Francis</v>
          </cell>
          <cell r="C101" t="str">
            <v>Cheyenne</v>
          </cell>
          <cell r="D101">
            <v>28098304</v>
          </cell>
          <cell r="E101">
            <v>25777000</v>
          </cell>
          <cell r="F101">
            <v>30554685</v>
          </cell>
          <cell r="G101">
            <v>28239519</v>
          </cell>
          <cell r="H101">
            <v>270</v>
          </cell>
          <cell r="I101">
            <v>281.5</v>
          </cell>
          <cell r="J101">
            <v>640</v>
          </cell>
          <cell r="K101">
            <v>2267396</v>
          </cell>
          <cell r="L101">
            <v>277</v>
          </cell>
          <cell r="M101">
            <v>270</v>
          </cell>
          <cell r="N101">
            <v>271.5</v>
          </cell>
          <cell r="O101">
            <v>278</v>
          </cell>
          <cell r="P101">
            <v>195844</v>
          </cell>
          <cell r="Q101">
            <v>224802</v>
          </cell>
          <cell r="R101">
            <v>103289</v>
          </cell>
          <cell r="S101">
            <v>211022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81</v>
          </cell>
          <cell r="Y101">
            <v>43</v>
          </cell>
          <cell r="Z101">
            <v>0</v>
          </cell>
          <cell r="AA101">
            <v>0</v>
          </cell>
          <cell r="AB101">
            <v>0.1416</v>
          </cell>
          <cell r="AC101"/>
          <cell r="AD101">
            <v>240320</v>
          </cell>
          <cell r="AE101">
            <v>240320</v>
          </cell>
          <cell r="AF101">
            <v>277</v>
          </cell>
          <cell r="AG101">
            <v>270</v>
          </cell>
          <cell r="AH101">
            <v>271.5</v>
          </cell>
          <cell r="AI101">
            <v>278</v>
          </cell>
          <cell r="AJ101">
            <v>0</v>
          </cell>
          <cell r="AK101"/>
          <cell r="AL101">
            <v>106315</v>
          </cell>
          <cell r="AM101">
            <v>0</v>
          </cell>
          <cell r="AN101">
            <v>0</v>
          </cell>
          <cell r="AO101">
            <v>278</v>
          </cell>
          <cell r="AP101"/>
          <cell r="AQ101">
            <v>0</v>
          </cell>
          <cell r="AR101">
            <v>0.3</v>
          </cell>
          <cell r="AS101"/>
          <cell r="AT101">
            <v>0</v>
          </cell>
        </row>
        <row r="102">
          <cell r="A102">
            <v>298</v>
          </cell>
          <cell r="B102" t="str">
            <v>298 - Lincoln</v>
          </cell>
          <cell r="C102" t="str">
            <v>Lincoln</v>
          </cell>
          <cell r="D102">
            <v>35464222</v>
          </cell>
          <cell r="E102">
            <v>33103822</v>
          </cell>
          <cell r="F102">
            <v>37986762</v>
          </cell>
          <cell r="G102">
            <v>35646848</v>
          </cell>
          <cell r="H102">
            <v>339.5</v>
          </cell>
          <cell r="I102">
            <v>335.5</v>
          </cell>
          <cell r="J102">
            <v>444</v>
          </cell>
          <cell r="K102">
            <v>3009708</v>
          </cell>
          <cell r="L102">
            <v>333.1</v>
          </cell>
          <cell r="M102">
            <v>346</v>
          </cell>
          <cell r="N102">
            <v>329</v>
          </cell>
          <cell r="O102">
            <v>344</v>
          </cell>
          <cell r="P102">
            <v>410869</v>
          </cell>
          <cell r="Q102">
            <v>406450</v>
          </cell>
          <cell r="R102">
            <v>99125</v>
          </cell>
          <cell r="S102">
            <v>375477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144</v>
          </cell>
          <cell r="Y102">
            <v>51</v>
          </cell>
          <cell r="Z102">
            <v>0</v>
          </cell>
          <cell r="AA102">
            <v>0</v>
          </cell>
          <cell r="AB102">
            <v>0.1394</v>
          </cell>
          <cell r="AC102"/>
          <cell r="AD102">
            <v>293537</v>
          </cell>
          <cell r="AE102">
            <v>293537</v>
          </cell>
          <cell r="AF102">
            <v>333.1</v>
          </cell>
          <cell r="AG102">
            <v>346</v>
          </cell>
          <cell r="AH102">
            <v>329</v>
          </cell>
          <cell r="AI102">
            <v>344</v>
          </cell>
          <cell r="AJ102">
            <v>0</v>
          </cell>
          <cell r="AK102"/>
          <cell r="AL102">
            <v>181429</v>
          </cell>
          <cell r="AM102">
            <v>1</v>
          </cell>
          <cell r="AN102">
            <v>0</v>
          </cell>
          <cell r="AO102">
            <v>338</v>
          </cell>
          <cell r="AP102"/>
          <cell r="AQ102">
            <v>0</v>
          </cell>
          <cell r="AR102">
            <v>0.3</v>
          </cell>
          <cell r="AS102"/>
          <cell r="AT102">
            <v>0</v>
          </cell>
        </row>
        <row r="103">
          <cell r="A103">
            <v>299</v>
          </cell>
          <cell r="B103" t="str">
            <v>299 - Sylvan Grove</v>
          </cell>
          <cell r="C103" t="str">
            <v>Lincoln</v>
          </cell>
          <cell r="D103">
            <v>30511372</v>
          </cell>
          <cell r="E103">
            <v>28566129</v>
          </cell>
          <cell r="F103">
            <v>33124695</v>
          </cell>
          <cell r="G103">
            <v>31183484</v>
          </cell>
          <cell r="H103">
            <v>225.4</v>
          </cell>
          <cell r="I103">
            <v>239.8</v>
          </cell>
          <cell r="J103">
            <v>623</v>
          </cell>
          <cell r="K103">
            <v>2256980</v>
          </cell>
          <cell r="L103">
            <v>221.3</v>
          </cell>
          <cell r="M103">
            <v>227.9</v>
          </cell>
          <cell r="N103">
            <v>234.8</v>
          </cell>
          <cell r="O103">
            <v>244.2</v>
          </cell>
          <cell r="P103">
            <v>234306</v>
          </cell>
          <cell r="Q103">
            <v>223333</v>
          </cell>
          <cell r="R103">
            <v>0</v>
          </cell>
          <cell r="S103">
            <v>152613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89</v>
          </cell>
          <cell r="Y103">
            <v>18</v>
          </cell>
          <cell r="Z103">
            <v>0</v>
          </cell>
          <cell r="AA103">
            <v>0</v>
          </cell>
          <cell r="AB103">
            <v>0</v>
          </cell>
          <cell r="AC103"/>
          <cell r="AD103">
            <v>153655</v>
          </cell>
          <cell r="AE103">
            <v>153655</v>
          </cell>
          <cell r="AF103">
            <v>221.3</v>
          </cell>
          <cell r="AG103">
            <v>227.9</v>
          </cell>
          <cell r="AH103">
            <v>234.8</v>
          </cell>
          <cell r="AI103">
            <v>244.2</v>
          </cell>
          <cell r="AJ103">
            <v>0</v>
          </cell>
          <cell r="AK103"/>
          <cell r="AL103">
            <v>230735</v>
          </cell>
          <cell r="AM103">
            <v>0</v>
          </cell>
          <cell r="AN103">
            <v>0</v>
          </cell>
          <cell r="AO103">
            <v>241.2</v>
          </cell>
          <cell r="AP103"/>
          <cell r="AQ103">
            <v>0</v>
          </cell>
          <cell r="AR103">
            <v>0.3</v>
          </cell>
          <cell r="AS103"/>
          <cell r="AT103">
            <v>0</v>
          </cell>
        </row>
        <row r="104">
          <cell r="A104">
            <v>300</v>
          </cell>
          <cell r="B104" t="str">
            <v>300 - Commanche County</v>
          </cell>
          <cell r="C104" t="str">
            <v>Comanche</v>
          </cell>
          <cell r="D104">
            <v>36569455</v>
          </cell>
          <cell r="E104">
            <v>34520562</v>
          </cell>
          <cell r="F104">
            <v>38270219</v>
          </cell>
          <cell r="G104">
            <v>36208993</v>
          </cell>
          <cell r="H104">
            <v>313</v>
          </cell>
          <cell r="I104">
            <v>316.5</v>
          </cell>
          <cell r="J104">
            <v>864</v>
          </cell>
          <cell r="K104">
            <v>2874706</v>
          </cell>
          <cell r="L104">
            <v>312</v>
          </cell>
          <cell r="M104">
            <v>313</v>
          </cell>
          <cell r="N104">
            <v>304</v>
          </cell>
          <cell r="O104">
            <v>319</v>
          </cell>
          <cell r="P104">
            <v>432973</v>
          </cell>
          <cell r="Q104">
            <v>421358</v>
          </cell>
          <cell r="R104">
            <v>375</v>
          </cell>
          <cell r="S104">
            <v>356029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93</v>
          </cell>
          <cell r="Y104">
            <v>50</v>
          </cell>
          <cell r="Z104">
            <v>0</v>
          </cell>
          <cell r="AA104">
            <v>0</v>
          </cell>
          <cell r="AB104">
            <v>0</v>
          </cell>
          <cell r="AC104"/>
          <cell r="AD104">
            <v>200246</v>
          </cell>
          <cell r="AE104">
            <v>200246</v>
          </cell>
          <cell r="AF104">
            <v>312</v>
          </cell>
          <cell r="AG104">
            <v>313</v>
          </cell>
          <cell r="AH104">
            <v>304</v>
          </cell>
          <cell r="AI104">
            <v>319</v>
          </cell>
          <cell r="AJ104">
            <v>0</v>
          </cell>
          <cell r="AK104"/>
          <cell r="AL104">
            <v>302767</v>
          </cell>
          <cell r="AM104">
            <v>0</v>
          </cell>
          <cell r="AN104">
            <v>0</v>
          </cell>
          <cell r="AO104">
            <v>319</v>
          </cell>
          <cell r="AP104"/>
          <cell r="AQ104">
            <v>0</v>
          </cell>
          <cell r="AR104">
            <v>0.3</v>
          </cell>
          <cell r="AS104"/>
          <cell r="AT104">
            <v>0</v>
          </cell>
        </row>
        <row r="105">
          <cell r="A105">
            <v>303</v>
          </cell>
          <cell r="B105" t="str">
            <v>303 - Ness City</v>
          </cell>
          <cell r="C105" t="str">
            <v>Ness</v>
          </cell>
          <cell r="D105">
            <v>39796592</v>
          </cell>
          <cell r="E105">
            <v>37901996</v>
          </cell>
          <cell r="F105">
            <v>38198588</v>
          </cell>
          <cell r="G105">
            <v>36305474</v>
          </cell>
          <cell r="H105">
            <v>281.10000000000002</v>
          </cell>
          <cell r="I105">
            <v>297.89999999999998</v>
          </cell>
          <cell r="J105">
            <v>517.79999999999995</v>
          </cell>
          <cell r="K105">
            <v>2353124</v>
          </cell>
          <cell r="L105">
            <v>293.89999999999998</v>
          </cell>
          <cell r="M105">
            <v>281.10000000000002</v>
          </cell>
          <cell r="N105">
            <v>289.5</v>
          </cell>
          <cell r="O105">
            <v>277.10000000000002</v>
          </cell>
          <cell r="P105">
            <v>211626</v>
          </cell>
          <cell r="Q105">
            <v>211782</v>
          </cell>
          <cell r="R105">
            <v>0</v>
          </cell>
          <cell r="S105">
            <v>229741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92</v>
          </cell>
          <cell r="Y105">
            <v>37</v>
          </cell>
          <cell r="Z105">
            <v>0</v>
          </cell>
          <cell r="AA105">
            <v>0</v>
          </cell>
          <cell r="AB105">
            <v>0</v>
          </cell>
          <cell r="AC105"/>
          <cell r="AD105">
            <v>232328</v>
          </cell>
          <cell r="AE105">
            <v>232328</v>
          </cell>
          <cell r="AF105">
            <v>293.89999999999998</v>
          </cell>
          <cell r="AG105">
            <v>281.10000000000002</v>
          </cell>
          <cell r="AH105">
            <v>289.5</v>
          </cell>
          <cell r="AI105">
            <v>277.10000000000002</v>
          </cell>
          <cell r="AJ105">
            <v>0</v>
          </cell>
          <cell r="AK105"/>
          <cell r="AL105">
            <v>80122</v>
          </cell>
          <cell r="AM105">
            <v>0</v>
          </cell>
          <cell r="AN105">
            <v>0</v>
          </cell>
          <cell r="AO105">
            <v>272.10000000000002</v>
          </cell>
          <cell r="AP105"/>
          <cell r="AQ105">
            <v>0</v>
          </cell>
          <cell r="AR105">
            <v>0.3</v>
          </cell>
          <cell r="AS105"/>
          <cell r="AT105">
            <v>0</v>
          </cell>
        </row>
        <row r="106">
          <cell r="A106">
            <v>305</v>
          </cell>
          <cell r="B106" t="str">
            <v>305 - Salina</v>
          </cell>
          <cell r="C106" t="str">
            <v>Saline</v>
          </cell>
          <cell r="D106">
            <v>452988982</v>
          </cell>
          <cell r="E106">
            <v>413021715</v>
          </cell>
          <cell r="F106">
            <v>459497427</v>
          </cell>
          <cell r="G106">
            <v>419399552</v>
          </cell>
          <cell r="H106">
            <v>6883</v>
          </cell>
          <cell r="I106">
            <v>7090.8</v>
          </cell>
          <cell r="J106">
            <v>93</v>
          </cell>
          <cell r="K106">
            <v>47232854</v>
          </cell>
          <cell r="L106">
            <v>7002.8</v>
          </cell>
          <cell r="M106">
            <v>6975.4</v>
          </cell>
          <cell r="N106">
            <v>6899.2</v>
          </cell>
          <cell r="O106">
            <v>7195.3</v>
          </cell>
          <cell r="P106">
            <v>6617978</v>
          </cell>
          <cell r="Q106">
            <v>6842628</v>
          </cell>
          <cell r="R106">
            <v>6823132</v>
          </cell>
          <cell r="S106">
            <v>6968955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3428</v>
          </cell>
          <cell r="Y106">
            <v>1030</v>
          </cell>
          <cell r="Z106">
            <v>0.38</v>
          </cell>
          <cell r="AA106">
            <v>0.13</v>
          </cell>
          <cell r="AB106">
            <v>0.47739999999999999</v>
          </cell>
          <cell r="AC106"/>
          <cell r="AD106">
            <v>7831126</v>
          </cell>
          <cell r="AE106">
            <v>7831126</v>
          </cell>
          <cell r="AF106">
            <v>6949.2</v>
          </cell>
          <cell r="AG106">
            <v>6913</v>
          </cell>
          <cell r="AH106">
            <v>6873.4</v>
          </cell>
          <cell r="AI106">
            <v>7176</v>
          </cell>
          <cell r="AJ106">
            <v>0</v>
          </cell>
          <cell r="AK106"/>
          <cell r="AL106">
            <v>650603</v>
          </cell>
          <cell r="AM106">
            <v>90</v>
          </cell>
          <cell r="AN106">
            <v>0</v>
          </cell>
          <cell r="AO106">
            <v>7147</v>
          </cell>
          <cell r="AP106"/>
          <cell r="AQ106">
            <v>0</v>
          </cell>
          <cell r="AR106">
            <v>0.3</v>
          </cell>
          <cell r="AS106"/>
          <cell r="AT106">
            <v>0</v>
          </cell>
        </row>
        <row r="107">
          <cell r="A107">
            <v>306</v>
          </cell>
          <cell r="B107" t="str">
            <v>306 - Southeast of Saline</v>
          </cell>
          <cell r="C107" t="str">
            <v>Saline</v>
          </cell>
          <cell r="D107">
            <v>68962443</v>
          </cell>
          <cell r="E107">
            <v>66060610</v>
          </cell>
          <cell r="F107">
            <v>74181512</v>
          </cell>
          <cell r="G107">
            <v>71264529</v>
          </cell>
          <cell r="H107">
            <v>670.5</v>
          </cell>
          <cell r="I107">
            <v>691</v>
          </cell>
          <cell r="J107">
            <v>217.5</v>
          </cell>
          <cell r="K107">
            <v>5056373</v>
          </cell>
          <cell r="L107">
            <v>697.9</v>
          </cell>
          <cell r="M107">
            <v>670.5</v>
          </cell>
          <cell r="N107">
            <v>671.5</v>
          </cell>
          <cell r="O107">
            <v>658</v>
          </cell>
          <cell r="P107">
            <v>602025</v>
          </cell>
          <cell r="Q107">
            <v>616872</v>
          </cell>
          <cell r="R107">
            <v>239607</v>
          </cell>
          <cell r="S107">
            <v>603783</v>
          </cell>
          <cell r="T107">
            <v>21</v>
          </cell>
          <cell r="U107">
            <v>3417</v>
          </cell>
          <cell r="V107">
            <v>0</v>
          </cell>
          <cell r="W107">
            <v>0</v>
          </cell>
          <cell r="X107">
            <v>104</v>
          </cell>
          <cell r="Y107">
            <v>60</v>
          </cell>
          <cell r="Z107">
            <v>0</v>
          </cell>
          <cell r="AA107">
            <v>0</v>
          </cell>
          <cell r="AB107">
            <v>0.1376</v>
          </cell>
          <cell r="AC107"/>
          <cell r="AD107">
            <v>518162</v>
          </cell>
          <cell r="AE107">
            <v>518162</v>
          </cell>
          <cell r="AF107">
            <v>692.8</v>
          </cell>
          <cell r="AG107">
            <v>670.5</v>
          </cell>
          <cell r="AH107">
            <v>669.5</v>
          </cell>
          <cell r="AI107">
            <v>658</v>
          </cell>
          <cell r="AJ107">
            <v>0</v>
          </cell>
          <cell r="AK107"/>
          <cell r="AL107">
            <v>383659</v>
          </cell>
          <cell r="AM107">
            <v>0</v>
          </cell>
          <cell r="AN107">
            <v>0</v>
          </cell>
          <cell r="AO107">
            <v>658</v>
          </cell>
          <cell r="AP107"/>
          <cell r="AQ107">
            <v>0</v>
          </cell>
          <cell r="AR107">
            <v>0.3</v>
          </cell>
          <cell r="AS107"/>
          <cell r="AT107">
            <v>0</v>
          </cell>
        </row>
        <row r="108">
          <cell r="A108">
            <v>307</v>
          </cell>
          <cell r="B108" t="str">
            <v>307 - Ell-Saline</v>
          </cell>
          <cell r="C108" t="str">
            <v>Saline</v>
          </cell>
          <cell r="D108">
            <v>25702172</v>
          </cell>
          <cell r="E108">
            <v>24012629</v>
          </cell>
          <cell r="F108">
            <v>26884936</v>
          </cell>
          <cell r="G108">
            <v>25187807</v>
          </cell>
          <cell r="H108">
            <v>445.5</v>
          </cell>
          <cell r="I108">
            <v>460</v>
          </cell>
          <cell r="J108">
            <v>225</v>
          </cell>
          <cell r="K108">
            <v>3548099</v>
          </cell>
          <cell r="L108">
            <v>476.1</v>
          </cell>
          <cell r="M108">
            <v>448.5</v>
          </cell>
          <cell r="N108">
            <v>444</v>
          </cell>
          <cell r="O108">
            <v>451</v>
          </cell>
          <cell r="P108">
            <v>424556</v>
          </cell>
          <cell r="Q108">
            <v>400626</v>
          </cell>
          <cell r="R108">
            <v>635169</v>
          </cell>
          <cell r="S108">
            <v>410156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96</v>
          </cell>
          <cell r="Y108">
            <v>87</v>
          </cell>
          <cell r="Z108">
            <v>0.41</v>
          </cell>
          <cell r="AA108">
            <v>0.16</v>
          </cell>
          <cell r="AB108">
            <v>0.52559999999999996</v>
          </cell>
          <cell r="AC108"/>
          <cell r="AD108">
            <v>308683</v>
          </cell>
          <cell r="AE108">
            <v>308683</v>
          </cell>
          <cell r="AF108">
            <v>468.5</v>
          </cell>
          <cell r="AG108">
            <v>445.5</v>
          </cell>
          <cell r="AH108">
            <v>443</v>
          </cell>
          <cell r="AI108">
            <v>449</v>
          </cell>
          <cell r="AJ108">
            <v>0</v>
          </cell>
          <cell r="AK108"/>
          <cell r="AL108">
            <v>227268</v>
          </cell>
          <cell r="AM108">
            <v>0</v>
          </cell>
          <cell r="AN108">
            <v>20441</v>
          </cell>
          <cell r="AO108">
            <v>449</v>
          </cell>
          <cell r="AP108"/>
          <cell r="AQ108">
            <v>0</v>
          </cell>
          <cell r="AR108">
            <v>0.3</v>
          </cell>
          <cell r="AS108"/>
          <cell r="AT108">
            <v>0</v>
          </cell>
        </row>
        <row r="109">
          <cell r="A109">
            <v>308</v>
          </cell>
          <cell r="B109" t="str">
            <v>308 - Hutchinson</v>
          </cell>
          <cell r="C109" t="str">
            <v>Reno</v>
          </cell>
          <cell r="D109">
            <v>216064168</v>
          </cell>
          <cell r="E109">
            <v>187721363</v>
          </cell>
          <cell r="F109">
            <v>217858741</v>
          </cell>
          <cell r="G109">
            <v>189448499</v>
          </cell>
          <cell r="H109">
            <v>4677.7</v>
          </cell>
          <cell r="I109">
            <v>4469.3999999999996</v>
          </cell>
          <cell r="J109">
            <v>14</v>
          </cell>
          <cell r="K109">
            <v>30849607</v>
          </cell>
          <cell r="L109">
            <v>4836.7</v>
          </cell>
          <cell r="M109">
            <v>4708.2</v>
          </cell>
          <cell r="N109">
            <v>4380.1000000000004</v>
          </cell>
          <cell r="O109">
            <v>4474.2</v>
          </cell>
          <cell r="P109">
            <v>4072719</v>
          </cell>
          <cell r="Q109">
            <v>4397886</v>
          </cell>
          <cell r="R109">
            <v>6080072</v>
          </cell>
          <cell r="S109">
            <v>3778404</v>
          </cell>
          <cell r="T109">
            <v>1094</v>
          </cell>
          <cell r="U109">
            <v>1113</v>
          </cell>
          <cell r="V109">
            <v>0</v>
          </cell>
          <cell r="W109">
            <v>0</v>
          </cell>
          <cell r="X109">
            <v>2436</v>
          </cell>
          <cell r="Y109">
            <v>650</v>
          </cell>
          <cell r="Z109">
            <v>0.53</v>
          </cell>
          <cell r="AA109">
            <v>0.28000000000000003</v>
          </cell>
          <cell r="AB109">
            <v>0.6129</v>
          </cell>
          <cell r="AC109"/>
          <cell r="AD109">
            <v>3828418</v>
          </cell>
          <cell r="AE109">
            <v>3828418</v>
          </cell>
          <cell r="AF109">
            <v>4820.6000000000004</v>
          </cell>
          <cell r="AG109">
            <v>4703.2</v>
          </cell>
          <cell r="AH109">
            <v>4378.6000000000004</v>
          </cell>
          <cell r="AI109">
            <v>4473.1000000000004</v>
          </cell>
          <cell r="AJ109">
            <v>0</v>
          </cell>
          <cell r="AK109"/>
          <cell r="AL109">
            <v>36979</v>
          </cell>
          <cell r="AM109">
            <v>2</v>
          </cell>
          <cell r="AN109">
            <v>0</v>
          </cell>
          <cell r="AO109">
            <v>4448.1000000000004</v>
          </cell>
          <cell r="AP109"/>
          <cell r="AQ109">
            <v>0</v>
          </cell>
          <cell r="AR109">
            <v>0.3</v>
          </cell>
          <cell r="AS109"/>
          <cell r="AT109">
            <v>0</v>
          </cell>
        </row>
        <row r="110">
          <cell r="A110">
            <v>309</v>
          </cell>
          <cell r="B110" t="str">
            <v>309 - Nickerson</v>
          </cell>
          <cell r="C110" t="str">
            <v>Reno</v>
          </cell>
          <cell r="D110">
            <v>71762212</v>
          </cell>
          <cell r="E110">
            <v>65143137</v>
          </cell>
          <cell r="F110">
            <v>72936049</v>
          </cell>
          <cell r="G110">
            <v>66304075</v>
          </cell>
          <cell r="H110">
            <v>1064</v>
          </cell>
          <cell r="I110">
            <v>1098.3</v>
          </cell>
          <cell r="J110">
            <v>187.5</v>
          </cell>
          <cell r="K110">
            <v>8437841</v>
          </cell>
          <cell r="L110">
            <v>1110.5</v>
          </cell>
          <cell r="M110">
            <v>1076.5</v>
          </cell>
          <cell r="N110">
            <v>1067</v>
          </cell>
          <cell r="O110">
            <v>1123.7</v>
          </cell>
          <cell r="P110">
            <v>1168745</v>
          </cell>
          <cell r="Q110">
            <v>1157518</v>
          </cell>
          <cell r="R110">
            <v>1229761</v>
          </cell>
          <cell r="S110">
            <v>1185157</v>
          </cell>
          <cell r="T110">
            <v>3927</v>
          </cell>
          <cell r="U110">
            <v>4234</v>
          </cell>
          <cell r="V110">
            <v>0</v>
          </cell>
          <cell r="W110">
            <v>0</v>
          </cell>
          <cell r="X110">
            <v>531</v>
          </cell>
          <cell r="Y110">
            <v>131</v>
          </cell>
          <cell r="Z110">
            <v>0.37</v>
          </cell>
          <cell r="AA110">
            <v>0.12</v>
          </cell>
          <cell r="AB110">
            <v>0.46579999999999999</v>
          </cell>
          <cell r="AC110"/>
          <cell r="AD110">
            <v>839957</v>
          </cell>
          <cell r="AE110">
            <v>839957</v>
          </cell>
          <cell r="AF110">
            <v>1110.5</v>
          </cell>
          <cell r="AG110">
            <v>1070</v>
          </cell>
          <cell r="AH110">
            <v>1055.3</v>
          </cell>
          <cell r="AI110">
            <v>1098.5</v>
          </cell>
          <cell r="AJ110">
            <v>0</v>
          </cell>
          <cell r="AK110"/>
          <cell r="AL110">
            <v>422179</v>
          </cell>
          <cell r="AM110">
            <v>1</v>
          </cell>
          <cell r="AN110">
            <v>0</v>
          </cell>
          <cell r="AO110">
            <v>1095</v>
          </cell>
          <cell r="AP110"/>
          <cell r="AQ110">
            <v>0</v>
          </cell>
          <cell r="AR110">
            <v>0.3</v>
          </cell>
          <cell r="AS110"/>
          <cell r="AT110">
            <v>0</v>
          </cell>
        </row>
        <row r="111">
          <cell r="A111">
            <v>310</v>
          </cell>
          <cell r="B111" t="str">
            <v>310 - Fairfield</v>
          </cell>
          <cell r="C111" t="str">
            <v>Reno</v>
          </cell>
          <cell r="D111">
            <v>38807477</v>
          </cell>
          <cell r="E111">
            <v>36323534</v>
          </cell>
          <cell r="F111">
            <v>41223551</v>
          </cell>
          <cell r="G111">
            <v>38728170</v>
          </cell>
          <cell r="H111">
            <v>287</v>
          </cell>
          <cell r="I111">
            <v>287</v>
          </cell>
          <cell r="J111">
            <v>435.5</v>
          </cell>
          <cell r="K111">
            <v>2833444</v>
          </cell>
          <cell r="L111">
            <v>274.5</v>
          </cell>
          <cell r="M111">
            <v>287</v>
          </cell>
          <cell r="N111">
            <v>278</v>
          </cell>
          <cell r="O111">
            <v>284.5</v>
          </cell>
          <cell r="P111">
            <v>319959</v>
          </cell>
          <cell r="Q111">
            <v>298113</v>
          </cell>
          <cell r="R111">
            <v>0</v>
          </cell>
          <cell r="S111">
            <v>385012</v>
          </cell>
          <cell r="T111">
            <v>7085</v>
          </cell>
          <cell r="U111">
            <v>12156</v>
          </cell>
          <cell r="V111">
            <v>0</v>
          </cell>
          <cell r="W111">
            <v>0</v>
          </cell>
          <cell r="X111">
            <v>153</v>
          </cell>
          <cell r="Y111">
            <v>33</v>
          </cell>
          <cell r="Z111">
            <v>0</v>
          </cell>
          <cell r="AA111">
            <v>0</v>
          </cell>
          <cell r="AB111">
            <v>0</v>
          </cell>
          <cell r="AC111"/>
          <cell r="AD111">
            <v>294479</v>
          </cell>
          <cell r="AE111">
            <v>294479</v>
          </cell>
          <cell r="AF111">
            <v>274.5</v>
          </cell>
          <cell r="AG111">
            <v>287</v>
          </cell>
          <cell r="AH111">
            <v>278</v>
          </cell>
          <cell r="AI111">
            <v>284.5</v>
          </cell>
          <cell r="AJ111">
            <v>0</v>
          </cell>
          <cell r="AK111"/>
          <cell r="AL111">
            <v>322412</v>
          </cell>
          <cell r="AM111">
            <v>1</v>
          </cell>
          <cell r="AN111">
            <v>0</v>
          </cell>
          <cell r="AO111">
            <v>282</v>
          </cell>
          <cell r="AP111"/>
          <cell r="AQ111">
            <v>0</v>
          </cell>
          <cell r="AR111">
            <v>0.3</v>
          </cell>
          <cell r="AS111"/>
          <cell r="AT111">
            <v>0</v>
          </cell>
        </row>
        <row r="112">
          <cell r="A112">
            <v>311</v>
          </cell>
          <cell r="B112" t="str">
            <v>311 - Pretty Prairie</v>
          </cell>
          <cell r="C112" t="str">
            <v>Reno</v>
          </cell>
          <cell r="D112">
            <v>19489791</v>
          </cell>
          <cell r="E112">
            <v>17944747</v>
          </cell>
          <cell r="F112">
            <v>20021338</v>
          </cell>
          <cell r="G112">
            <v>18472107</v>
          </cell>
          <cell r="H112">
            <v>251.5</v>
          </cell>
          <cell r="I112">
            <v>244</v>
          </cell>
          <cell r="J112">
            <v>208</v>
          </cell>
          <cell r="K112">
            <v>2168848</v>
          </cell>
          <cell r="L112">
            <v>272.39999999999998</v>
          </cell>
          <cell r="M112">
            <v>251.5</v>
          </cell>
          <cell r="N112">
            <v>237.5</v>
          </cell>
          <cell r="O112">
            <v>259.60000000000002</v>
          </cell>
          <cell r="P112">
            <v>239206</v>
          </cell>
          <cell r="Q112">
            <v>226917</v>
          </cell>
          <cell r="R112">
            <v>240286</v>
          </cell>
          <cell r="S112">
            <v>255358</v>
          </cell>
          <cell r="T112">
            <v>7710</v>
          </cell>
          <cell r="U112">
            <v>7418</v>
          </cell>
          <cell r="V112">
            <v>0</v>
          </cell>
          <cell r="W112">
            <v>0</v>
          </cell>
          <cell r="X112">
            <v>71</v>
          </cell>
          <cell r="Y112">
            <v>19</v>
          </cell>
          <cell r="Z112">
            <v>0.24</v>
          </cell>
          <cell r="AA112">
            <v>0</v>
          </cell>
          <cell r="AB112">
            <v>0.3629</v>
          </cell>
          <cell r="AC112"/>
          <cell r="AD112">
            <v>196572</v>
          </cell>
          <cell r="AE112">
            <v>196572</v>
          </cell>
          <cell r="AF112">
            <v>272.39999999999998</v>
          </cell>
          <cell r="AG112">
            <v>251.5</v>
          </cell>
          <cell r="AH112">
            <v>237.5</v>
          </cell>
          <cell r="AI112">
            <v>259.60000000000002</v>
          </cell>
          <cell r="AJ112">
            <v>0</v>
          </cell>
          <cell r="AK112"/>
          <cell r="AL112">
            <v>128272</v>
          </cell>
          <cell r="AM112">
            <v>0</v>
          </cell>
          <cell r="AN112">
            <v>0</v>
          </cell>
          <cell r="AO112">
            <v>259.10000000000002</v>
          </cell>
          <cell r="AP112"/>
          <cell r="AQ112">
            <v>0</v>
          </cell>
          <cell r="AR112">
            <v>0.3</v>
          </cell>
          <cell r="AS112"/>
          <cell r="AT112">
            <v>0</v>
          </cell>
        </row>
        <row r="113">
          <cell r="A113">
            <v>312</v>
          </cell>
          <cell r="B113" t="str">
            <v>312 - Haven</v>
          </cell>
          <cell r="C113" t="str">
            <v>Reno</v>
          </cell>
          <cell r="D113">
            <v>69381384</v>
          </cell>
          <cell r="E113">
            <v>64331656</v>
          </cell>
          <cell r="F113">
            <v>74104912</v>
          </cell>
          <cell r="G113">
            <v>69055166</v>
          </cell>
          <cell r="H113">
            <v>783.5</v>
          </cell>
          <cell r="I113">
            <v>812.5</v>
          </cell>
          <cell r="J113">
            <v>282</v>
          </cell>
          <cell r="K113">
            <v>6843890</v>
          </cell>
          <cell r="L113">
            <v>908.4</v>
          </cell>
          <cell r="M113">
            <v>858.9</v>
          </cell>
          <cell r="N113">
            <v>854</v>
          </cell>
          <cell r="O113">
            <v>854.4</v>
          </cell>
          <cell r="P113">
            <v>869569</v>
          </cell>
          <cell r="Q113">
            <v>879401</v>
          </cell>
          <cell r="R113">
            <v>727255</v>
          </cell>
          <cell r="S113">
            <v>984291</v>
          </cell>
          <cell r="T113">
            <v>4593</v>
          </cell>
          <cell r="U113">
            <v>3947</v>
          </cell>
          <cell r="V113">
            <v>0</v>
          </cell>
          <cell r="W113">
            <v>0</v>
          </cell>
          <cell r="X113">
            <v>260</v>
          </cell>
          <cell r="Y113">
            <v>106</v>
          </cell>
          <cell r="Z113">
            <v>0.15</v>
          </cell>
          <cell r="AA113">
            <v>0</v>
          </cell>
          <cell r="AB113">
            <v>0.32490000000000002</v>
          </cell>
          <cell r="AC113"/>
          <cell r="AD113">
            <v>642834</v>
          </cell>
          <cell r="AE113">
            <v>642834</v>
          </cell>
          <cell r="AF113">
            <v>855</v>
          </cell>
          <cell r="AG113">
            <v>788</v>
          </cell>
          <cell r="AH113">
            <v>791</v>
          </cell>
          <cell r="AI113">
            <v>797</v>
          </cell>
          <cell r="AJ113">
            <v>0</v>
          </cell>
          <cell r="AK113"/>
          <cell r="AL113">
            <v>421024</v>
          </cell>
          <cell r="AM113">
            <v>4</v>
          </cell>
          <cell r="AN113">
            <v>0</v>
          </cell>
          <cell r="AO113">
            <v>784.5</v>
          </cell>
          <cell r="AP113"/>
          <cell r="AQ113">
            <v>0</v>
          </cell>
          <cell r="AR113">
            <v>0.3</v>
          </cell>
          <cell r="AS113"/>
          <cell r="AT113">
            <v>0</v>
          </cell>
        </row>
        <row r="114">
          <cell r="A114">
            <v>313</v>
          </cell>
          <cell r="B114" t="str">
            <v>313 - Buhler</v>
          </cell>
          <cell r="C114" t="str">
            <v>Reno</v>
          </cell>
          <cell r="D114">
            <v>156865089</v>
          </cell>
          <cell r="E114">
            <v>146140908</v>
          </cell>
          <cell r="F114">
            <v>159044802</v>
          </cell>
          <cell r="G114">
            <v>148247140</v>
          </cell>
          <cell r="H114">
            <v>2160.3000000000002</v>
          </cell>
          <cell r="I114">
            <v>2267.1</v>
          </cell>
          <cell r="J114">
            <v>137.69999999999999</v>
          </cell>
          <cell r="K114">
            <v>13941281</v>
          </cell>
          <cell r="L114">
            <v>2127.5</v>
          </cell>
          <cell r="M114">
            <v>2182.3000000000002</v>
          </cell>
          <cell r="N114">
            <v>2207.6</v>
          </cell>
          <cell r="O114">
            <v>2292</v>
          </cell>
          <cell r="P114">
            <v>2336330</v>
          </cell>
          <cell r="Q114">
            <v>2379589</v>
          </cell>
          <cell r="R114">
            <v>1883474</v>
          </cell>
          <cell r="S114">
            <v>2427444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587</v>
          </cell>
          <cell r="Y114">
            <v>253</v>
          </cell>
          <cell r="Z114">
            <v>0.32</v>
          </cell>
          <cell r="AA114">
            <v>7.0000000000000007E-2</v>
          </cell>
          <cell r="AB114">
            <v>0.4239</v>
          </cell>
          <cell r="AC114"/>
          <cell r="AD114">
            <v>1385258</v>
          </cell>
          <cell r="AE114">
            <v>1385258</v>
          </cell>
          <cell r="AF114">
            <v>2127.5</v>
          </cell>
          <cell r="AG114">
            <v>2182.3000000000002</v>
          </cell>
          <cell r="AH114">
            <v>2207.6</v>
          </cell>
          <cell r="AI114">
            <v>2292</v>
          </cell>
          <cell r="AJ114">
            <v>0</v>
          </cell>
          <cell r="AK114"/>
          <cell r="AL114">
            <v>688352</v>
          </cell>
          <cell r="AM114">
            <v>10</v>
          </cell>
          <cell r="AN114">
            <v>0</v>
          </cell>
          <cell r="AO114">
            <v>2272.5</v>
          </cell>
          <cell r="AP114"/>
          <cell r="AQ114">
            <v>0</v>
          </cell>
          <cell r="AR114">
            <v>0.3</v>
          </cell>
          <cell r="AS114"/>
          <cell r="AT114">
            <v>0</v>
          </cell>
        </row>
        <row r="115">
          <cell r="A115">
            <v>314</v>
          </cell>
          <cell r="B115" t="str">
            <v>314 - Brewster</v>
          </cell>
          <cell r="C115" t="str">
            <v>Thomas</v>
          </cell>
          <cell r="D115">
            <v>17609810</v>
          </cell>
          <cell r="E115">
            <v>16984690</v>
          </cell>
          <cell r="F115">
            <v>20823884</v>
          </cell>
          <cell r="G115">
            <v>20202581</v>
          </cell>
          <cell r="H115">
            <v>122</v>
          </cell>
          <cell r="I115">
            <v>136.5</v>
          </cell>
          <cell r="J115">
            <v>372.8</v>
          </cell>
          <cell r="K115">
            <v>1392085</v>
          </cell>
          <cell r="L115">
            <v>111</v>
          </cell>
          <cell r="M115">
            <v>125.5</v>
          </cell>
          <cell r="N115">
            <v>143</v>
          </cell>
          <cell r="O115">
            <v>131</v>
          </cell>
          <cell r="P115">
            <v>135461</v>
          </cell>
          <cell r="Q115">
            <v>161446</v>
          </cell>
          <cell r="R115">
            <v>0</v>
          </cell>
          <cell r="S115">
            <v>117129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36</v>
          </cell>
          <cell r="Y115">
            <v>16</v>
          </cell>
          <cell r="Z115">
            <v>0</v>
          </cell>
          <cell r="AA115">
            <v>0</v>
          </cell>
          <cell r="AB115">
            <v>0</v>
          </cell>
          <cell r="AC115"/>
          <cell r="AD115">
            <v>108040</v>
          </cell>
          <cell r="AE115">
            <v>108040</v>
          </cell>
          <cell r="AF115">
            <v>111</v>
          </cell>
          <cell r="AG115">
            <v>125.5</v>
          </cell>
          <cell r="AH115">
            <v>143</v>
          </cell>
          <cell r="AI115">
            <v>131</v>
          </cell>
          <cell r="AJ115">
            <v>0</v>
          </cell>
          <cell r="AK115"/>
          <cell r="AL115">
            <v>64328</v>
          </cell>
          <cell r="AM115">
            <v>0</v>
          </cell>
          <cell r="AN115">
            <v>0</v>
          </cell>
          <cell r="AO115">
            <v>126.2</v>
          </cell>
          <cell r="AP115"/>
          <cell r="AQ115">
            <v>0</v>
          </cell>
          <cell r="AR115">
            <v>0.3</v>
          </cell>
          <cell r="AS115">
            <v>6</v>
          </cell>
          <cell r="AT115">
            <v>0</v>
          </cell>
        </row>
        <row r="116">
          <cell r="A116">
            <v>315</v>
          </cell>
          <cell r="B116" t="str">
            <v>315 - Colby</v>
          </cell>
          <cell r="C116" t="str">
            <v>Thomas</v>
          </cell>
          <cell r="D116">
            <v>84718606</v>
          </cell>
          <cell r="E116">
            <v>79179675</v>
          </cell>
          <cell r="F116">
            <v>90133484</v>
          </cell>
          <cell r="G116">
            <v>84581987</v>
          </cell>
          <cell r="H116">
            <v>868.9</v>
          </cell>
          <cell r="I116">
            <v>851.6</v>
          </cell>
          <cell r="J116">
            <v>463</v>
          </cell>
          <cell r="K116">
            <v>6014238</v>
          </cell>
          <cell r="L116">
            <v>902.7</v>
          </cell>
          <cell r="M116">
            <v>873.7</v>
          </cell>
          <cell r="N116">
            <v>829.4</v>
          </cell>
          <cell r="O116">
            <v>888.4</v>
          </cell>
          <cell r="P116">
            <v>584690</v>
          </cell>
          <cell r="Q116">
            <v>589125</v>
          </cell>
          <cell r="R116">
            <v>363890</v>
          </cell>
          <cell r="S116">
            <v>1046262</v>
          </cell>
          <cell r="T116">
            <v>105</v>
          </cell>
          <cell r="U116">
            <v>7</v>
          </cell>
          <cell r="V116">
            <v>0</v>
          </cell>
          <cell r="W116">
            <v>0</v>
          </cell>
          <cell r="X116">
            <v>232</v>
          </cell>
          <cell r="Y116">
            <v>95</v>
          </cell>
          <cell r="Z116">
            <v>0.02</v>
          </cell>
          <cell r="AA116">
            <v>0</v>
          </cell>
          <cell r="AB116">
            <v>0.20880000000000001</v>
          </cell>
          <cell r="AC116"/>
          <cell r="AD116">
            <v>546347</v>
          </cell>
          <cell r="AE116">
            <v>546347</v>
          </cell>
          <cell r="AF116">
            <v>895.7</v>
          </cell>
          <cell r="AG116">
            <v>868.9</v>
          </cell>
          <cell r="AH116">
            <v>826.1</v>
          </cell>
          <cell r="AI116">
            <v>886.6</v>
          </cell>
          <cell r="AJ116">
            <v>0</v>
          </cell>
          <cell r="AK116"/>
          <cell r="AL116">
            <v>240750</v>
          </cell>
          <cell r="AM116">
            <v>1</v>
          </cell>
          <cell r="AN116">
            <v>0</v>
          </cell>
          <cell r="AO116">
            <v>886.6</v>
          </cell>
          <cell r="AP116"/>
          <cell r="AQ116">
            <v>0</v>
          </cell>
          <cell r="AR116">
            <v>0.3</v>
          </cell>
          <cell r="AS116"/>
          <cell r="AT116">
            <v>0</v>
          </cell>
        </row>
        <row r="117">
          <cell r="A117">
            <v>316</v>
          </cell>
          <cell r="B117" t="str">
            <v>316 - Golden Plains</v>
          </cell>
          <cell r="C117" t="str">
            <v>Thomas</v>
          </cell>
          <cell r="D117">
            <v>16387781</v>
          </cell>
          <cell r="E117">
            <v>15585317</v>
          </cell>
          <cell r="F117">
            <v>18095219</v>
          </cell>
          <cell r="G117">
            <v>17289718</v>
          </cell>
          <cell r="H117">
            <v>177.6</v>
          </cell>
          <cell r="I117">
            <v>176</v>
          </cell>
          <cell r="J117">
            <v>242</v>
          </cell>
          <cell r="K117">
            <v>1909260</v>
          </cell>
          <cell r="L117">
            <v>181.9</v>
          </cell>
          <cell r="M117">
            <v>179.6</v>
          </cell>
          <cell r="N117">
            <v>173.5</v>
          </cell>
          <cell r="O117">
            <v>179.5</v>
          </cell>
          <cell r="P117">
            <v>253280</v>
          </cell>
          <cell r="Q117">
            <v>248702</v>
          </cell>
          <cell r="R117">
            <v>142093</v>
          </cell>
          <cell r="S117">
            <v>341861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100</v>
          </cell>
          <cell r="Y117">
            <v>28</v>
          </cell>
          <cell r="Z117">
            <v>0.01</v>
          </cell>
          <cell r="AA117">
            <v>0</v>
          </cell>
          <cell r="AB117">
            <v>0.2427</v>
          </cell>
          <cell r="AC117"/>
          <cell r="AD117">
            <v>164446</v>
          </cell>
          <cell r="AE117">
            <v>164446</v>
          </cell>
          <cell r="AF117">
            <v>181.9</v>
          </cell>
          <cell r="AG117">
            <v>179.6</v>
          </cell>
          <cell r="AH117">
            <v>173.5</v>
          </cell>
          <cell r="AI117">
            <v>179.5</v>
          </cell>
          <cell r="AJ117">
            <v>0</v>
          </cell>
          <cell r="AK117"/>
          <cell r="AL117">
            <v>101308</v>
          </cell>
          <cell r="AM117">
            <v>0</v>
          </cell>
          <cell r="AN117">
            <v>0</v>
          </cell>
          <cell r="AO117">
            <v>178.5</v>
          </cell>
          <cell r="AP117"/>
          <cell r="AQ117">
            <v>0</v>
          </cell>
          <cell r="AR117">
            <v>0.3</v>
          </cell>
          <cell r="AS117"/>
          <cell r="AT117">
            <v>0</v>
          </cell>
        </row>
        <row r="118">
          <cell r="A118">
            <v>320</v>
          </cell>
          <cell r="B118" t="str">
            <v>320 - Wamego</v>
          </cell>
          <cell r="C118" t="str">
            <v>Pottawatomie</v>
          </cell>
          <cell r="D118">
            <v>85486833</v>
          </cell>
          <cell r="E118">
            <v>78882387</v>
          </cell>
          <cell r="F118">
            <v>90040601</v>
          </cell>
          <cell r="G118">
            <v>83357711</v>
          </cell>
          <cell r="H118">
            <v>1470.1</v>
          </cell>
          <cell r="I118">
            <v>1482.1</v>
          </cell>
          <cell r="J118">
            <v>193</v>
          </cell>
          <cell r="K118">
            <v>9240137</v>
          </cell>
          <cell r="L118">
            <v>1494.8</v>
          </cell>
          <cell r="M118">
            <v>1470.1</v>
          </cell>
          <cell r="N118">
            <v>1450</v>
          </cell>
          <cell r="O118">
            <v>1510.8</v>
          </cell>
          <cell r="P118">
            <v>1461950</v>
          </cell>
          <cell r="Q118">
            <v>1510940</v>
          </cell>
          <cell r="R118">
            <v>1519443</v>
          </cell>
          <cell r="S118">
            <v>1364892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330</v>
          </cell>
          <cell r="Y118">
            <v>112</v>
          </cell>
          <cell r="Z118">
            <v>0.41</v>
          </cell>
          <cell r="AA118">
            <v>0.16</v>
          </cell>
          <cell r="AB118">
            <v>0.52529999999999999</v>
          </cell>
          <cell r="AC118"/>
          <cell r="AD118">
            <v>1461554</v>
          </cell>
          <cell r="AE118">
            <v>1461554</v>
          </cell>
          <cell r="AF118">
            <v>1494.8</v>
          </cell>
          <cell r="AG118">
            <v>1470.1</v>
          </cell>
          <cell r="AH118">
            <v>1427.6</v>
          </cell>
          <cell r="AI118">
            <v>1500.5</v>
          </cell>
          <cell r="AJ118">
            <v>0</v>
          </cell>
          <cell r="AK118"/>
          <cell r="AL118">
            <v>367096</v>
          </cell>
          <cell r="AM118">
            <v>48</v>
          </cell>
          <cell r="AN118">
            <v>0</v>
          </cell>
          <cell r="AO118">
            <v>1500.5</v>
          </cell>
          <cell r="AP118"/>
          <cell r="AQ118">
            <v>0</v>
          </cell>
          <cell r="AR118">
            <v>0.3</v>
          </cell>
          <cell r="AS118"/>
          <cell r="AT118">
            <v>0</v>
          </cell>
        </row>
        <row r="119">
          <cell r="A119">
            <v>321</v>
          </cell>
          <cell r="B119" t="str">
            <v>321 - Kaw Valley</v>
          </cell>
          <cell r="C119" t="str">
            <v>Pottawatomie</v>
          </cell>
          <cell r="D119">
            <v>317208721</v>
          </cell>
          <cell r="E119">
            <v>311678024</v>
          </cell>
          <cell r="F119">
            <v>313855041</v>
          </cell>
          <cell r="G119">
            <v>308294431</v>
          </cell>
          <cell r="H119">
            <v>1097</v>
          </cell>
          <cell r="I119">
            <v>1147.5</v>
          </cell>
          <cell r="J119">
            <v>311</v>
          </cell>
          <cell r="K119">
            <v>8208294</v>
          </cell>
          <cell r="L119">
            <v>1121.4000000000001</v>
          </cell>
          <cell r="M119">
            <v>1105.5</v>
          </cell>
          <cell r="N119">
            <v>1126</v>
          </cell>
          <cell r="O119">
            <v>1109.9000000000001</v>
          </cell>
          <cell r="P119">
            <v>1456350</v>
          </cell>
          <cell r="Q119">
            <v>1569595</v>
          </cell>
          <cell r="R119">
            <v>0</v>
          </cell>
          <cell r="S119">
            <v>1389894</v>
          </cell>
          <cell r="T119">
            <v>5040</v>
          </cell>
          <cell r="U119">
            <v>5039</v>
          </cell>
          <cell r="V119">
            <v>0</v>
          </cell>
          <cell r="W119">
            <v>0</v>
          </cell>
          <cell r="X119">
            <v>313</v>
          </cell>
          <cell r="Y119">
            <v>119</v>
          </cell>
          <cell r="Z119">
            <v>0</v>
          </cell>
          <cell r="AA119">
            <v>0</v>
          </cell>
          <cell r="AB119">
            <v>0</v>
          </cell>
          <cell r="AC119"/>
          <cell r="AD119">
            <v>1075424</v>
          </cell>
          <cell r="AE119">
            <v>1075424</v>
          </cell>
          <cell r="AF119">
            <v>1121.4000000000001</v>
          </cell>
          <cell r="AG119">
            <v>1105.5</v>
          </cell>
          <cell r="AH119">
            <v>1126</v>
          </cell>
          <cell r="AI119">
            <v>1109.9000000000001</v>
          </cell>
          <cell r="AJ119">
            <v>0</v>
          </cell>
          <cell r="AK119"/>
          <cell r="AL119">
            <v>412934</v>
          </cell>
          <cell r="AM119">
            <v>2</v>
          </cell>
          <cell r="AN119">
            <v>0</v>
          </cell>
          <cell r="AO119">
            <v>1101.9000000000001</v>
          </cell>
          <cell r="AP119"/>
          <cell r="AQ119">
            <v>0</v>
          </cell>
          <cell r="AR119">
            <v>0.3</v>
          </cell>
          <cell r="AS119"/>
          <cell r="AT119">
            <v>0</v>
          </cell>
        </row>
        <row r="120">
          <cell r="A120">
            <v>322</v>
          </cell>
          <cell r="B120" t="str">
            <v>322 - Onaga</v>
          </cell>
          <cell r="C120" t="str">
            <v>Pottawatomie</v>
          </cell>
          <cell r="D120">
            <v>22749546</v>
          </cell>
          <cell r="E120">
            <v>20811521</v>
          </cell>
          <cell r="F120">
            <v>24038784</v>
          </cell>
          <cell r="G120">
            <v>22103551</v>
          </cell>
          <cell r="H120">
            <v>289.5</v>
          </cell>
          <cell r="I120">
            <v>297.5</v>
          </cell>
          <cell r="J120">
            <v>256.39999999999998</v>
          </cell>
          <cell r="K120">
            <v>2473304</v>
          </cell>
          <cell r="L120">
            <v>304.5</v>
          </cell>
          <cell r="M120">
            <v>289.5</v>
          </cell>
          <cell r="N120">
            <v>286</v>
          </cell>
          <cell r="O120">
            <v>295.5</v>
          </cell>
          <cell r="P120">
            <v>274065</v>
          </cell>
          <cell r="Q120">
            <v>258193</v>
          </cell>
          <cell r="R120">
            <v>286473</v>
          </cell>
          <cell r="S120">
            <v>278544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95</v>
          </cell>
          <cell r="Y120">
            <v>53</v>
          </cell>
          <cell r="Z120">
            <v>0.21</v>
          </cell>
          <cell r="AA120">
            <v>0</v>
          </cell>
          <cell r="AB120">
            <v>0.36359999999999998</v>
          </cell>
          <cell r="AC120"/>
          <cell r="AD120">
            <v>244924</v>
          </cell>
          <cell r="AE120">
            <v>244924</v>
          </cell>
          <cell r="AF120">
            <v>304.5</v>
          </cell>
          <cell r="AG120">
            <v>289.5</v>
          </cell>
          <cell r="AH120">
            <v>286</v>
          </cell>
          <cell r="AI120">
            <v>295.5</v>
          </cell>
          <cell r="AJ120">
            <v>0</v>
          </cell>
          <cell r="AK120"/>
          <cell r="AL120">
            <v>172955</v>
          </cell>
          <cell r="AM120">
            <v>1</v>
          </cell>
          <cell r="AN120">
            <v>0</v>
          </cell>
          <cell r="AO120">
            <v>295.5</v>
          </cell>
          <cell r="AP120"/>
          <cell r="AQ120">
            <v>0</v>
          </cell>
          <cell r="AR120">
            <v>0.3</v>
          </cell>
          <cell r="AS120"/>
          <cell r="AT120">
            <v>0</v>
          </cell>
        </row>
        <row r="121">
          <cell r="A121">
            <v>323</v>
          </cell>
          <cell r="B121" t="str">
            <v>323 - Westmoreland</v>
          </cell>
          <cell r="C121" t="str">
            <v>Pottawatomie</v>
          </cell>
          <cell r="D121">
            <v>53855655</v>
          </cell>
          <cell r="E121">
            <v>49096733</v>
          </cell>
          <cell r="F121">
            <v>57566440</v>
          </cell>
          <cell r="G121">
            <v>52712226</v>
          </cell>
          <cell r="H121">
            <v>942.1</v>
          </cell>
          <cell r="I121">
            <v>1035.0999999999999</v>
          </cell>
          <cell r="J121">
            <v>233</v>
          </cell>
          <cell r="K121">
            <v>6965232</v>
          </cell>
          <cell r="L121">
            <v>902.1</v>
          </cell>
          <cell r="M121">
            <v>942.1</v>
          </cell>
          <cell r="N121">
            <v>993.6</v>
          </cell>
          <cell r="O121">
            <v>1060</v>
          </cell>
          <cell r="P121">
            <v>837721</v>
          </cell>
          <cell r="Q121">
            <v>869623</v>
          </cell>
          <cell r="R121">
            <v>1207934</v>
          </cell>
          <cell r="S121">
            <v>889996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195</v>
          </cell>
          <cell r="Y121">
            <v>92</v>
          </cell>
          <cell r="Z121">
            <v>0.47</v>
          </cell>
          <cell r="AA121">
            <v>0.22</v>
          </cell>
          <cell r="AB121">
            <v>0.55759999999999998</v>
          </cell>
          <cell r="AC121"/>
          <cell r="AD121">
            <v>603975</v>
          </cell>
          <cell r="AE121">
            <v>603975</v>
          </cell>
          <cell r="AF121">
            <v>902.1</v>
          </cell>
          <cell r="AG121">
            <v>942.1</v>
          </cell>
          <cell r="AH121">
            <v>993.6</v>
          </cell>
          <cell r="AI121">
            <v>1060</v>
          </cell>
          <cell r="AJ121">
            <v>2.5000000000000001E-3</v>
          </cell>
          <cell r="AK121"/>
          <cell r="AL121">
            <v>509620</v>
          </cell>
          <cell r="AM121">
            <v>50</v>
          </cell>
          <cell r="AN121">
            <v>0</v>
          </cell>
          <cell r="AO121">
            <v>1060</v>
          </cell>
          <cell r="AP121"/>
          <cell r="AQ121">
            <v>0</v>
          </cell>
          <cell r="AR121">
            <v>0.3</v>
          </cell>
          <cell r="AS121"/>
          <cell r="AT121">
            <v>0</v>
          </cell>
        </row>
        <row r="122">
          <cell r="A122">
            <v>325</v>
          </cell>
          <cell r="B122" t="str">
            <v>325 - Phillipsburg</v>
          </cell>
          <cell r="C122" t="str">
            <v>Phillips</v>
          </cell>
          <cell r="D122">
            <v>30334099</v>
          </cell>
          <cell r="E122">
            <v>27023169</v>
          </cell>
          <cell r="F122">
            <v>32326311</v>
          </cell>
          <cell r="G122">
            <v>29001345</v>
          </cell>
          <cell r="H122">
            <v>607.5</v>
          </cell>
          <cell r="I122">
            <v>614.70000000000005</v>
          </cell>
          <cell r="J122">
            <v>353</v>
          </cell>
          <cell r="K122">
            <v>4678607</v>
          </cell>
          <cell r="L122">
            <v>591</v>
          </cell>
          <cell r="M122">
            <v>607.5</v>
          </cell>
          <cell r="N122">
            <v>596.20000000000005</v>
          </cell>
          <cell r="O122">
            <v>619</v>
          </cell>
          <cell r="P122">
            <v>705167</v>
          </cell>
          <cell r="Q122">
            <v>715965</v>
          </cell>
          <cell r="R122">
            <v>878302</v>
          </cell>
          <cell r="S122">
            <v>757039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152</v>
          </cell>
          <cell r="Y122">
            <v>79</v>
          </cell>
          <cell r="Z122">
            <v>0.49</v>
          </cell>
          <cell r="AA122">
            <v>0.24</v>
          </cell>
          <cell r="AB122">
            <v>0.58889999999999998</v>
          </cell>
          <cell r="AC122"/>
          <cell r="AD122">
            <v>392242</v>
          </cell>
          <cell r="AE122">
            <v>392242</v>
          </cell>
          <cell r="AF122">
            <v>591</v>
          </cell>
          <cell r="AG122">
            <v>607.5</v>
          </cell>
          <cell r="AH122">
            <v>596.20000000000005</v>
          </cell>
          <cell r="AI122">
            <v>619</v>
          </cell>
          <cell r="AJ122">
            <v>0</v>
          </cell>
          <cell r="AK122"/>
          <cell r="AL122">
            <v>164480</v>
          </cell>
          <cell r="AM122">
            <v>0</v>
          </cell>
          <cell r="AN122">
            <v>0</v>
          </cell>
          <cell r="AO122">
            <v>619</v>
          </cell>
          <cell r="AP122"/>
          <cell r="AQ122">
            <v>0</v>
          </cell>
          <cell r="AR122">
            <v>0.3</v>
          </cell>
          <cell r="AS122"/>
          <cell r="AT122">
            <v>0</v>
          </cell>
        </row>
        <row r="123">
          <cell r="A123">
            <v>326</v>
          </cell>
          <cell r="B123" t="str">
            <v>326 - Logan</v>
          </cell>
          <cell r="C123" t="str">
            <v>Phillips</v>
          </cell>
          <cell r="D123">
            <v>13731109</v>
          </cell>
          <cell r="E123">
            <v>12730901</v>
          </cell>
          <cell r="F123">
            <v>15888931</v>
          </cell>
          <cell r="G123">
            <v>14890278</v>
          </cell>
          <cell r="H123">
            <v>144.5</v>
          </cell>
          <cell r="I123">
            <v>148</v>
          </cell>
          <cell r="J123">
            <v>332.1</v>
          </cell>
          <cell r="K123">
            <v>1626316</v>
          </cell>
          <cell r="L123">
            <v>152.5</v>
          </cell>
          <cell r="M123">
            <v>145</v>
          </cell>
          <cell r="N123">
            <v>142.5</v>
          </cell>
          <cell r="O123">
            <v>151</v>
          </cell>
          <cell r="P123">
            <v>178247</v>
          </cell>
          <cell r="Q123">
            <v>170368</v>
          </cell>
          <cell r="R123">
            <v>110186</v>
          </cell>
          <cell r="S123">
            <v>216525</v>
          </cell>
          <cell r="T123">
            <v>0</v>
          </cell>
          <cell r="U123">
            <v>0</v>
          </cell>
          <cell r="V123">
            <v>0</v>
          </cell>
          <cell r="W123">
            <v>80000</v>
          </cell>
          <cell r="X123">
            <v>51</v>
          </cell>
          <cell r="Y123">
            <v>17</v>
          </cell>
          <cell r="Z123">
            <v>0</v>
          </cell>
          <cell r="AA123">
            <v>0</v>
          </cell>
          <cell r="AB123">
            <v>0.17949999999999999</v>
          </cell>
          <cell r="AC123"/>
          <cell r="AD123">
            <v>142975</v>
          </cell>
          <cell r="AE123">
            <v>142975</v>
          </cell>
          <cell r="AF123">
            <v>152.5</v>
          </cell>
          <cell r="AG123">
            <v>145</v>
          </cell>
          <cell r="AH123">
            <v>142.5</v>
          </cell>
          <cell r="AI123">
            <v>151</v>
          </cell>
          <cell r="AJ123">
            <v>0</v>
          </cell>
          <cell r="AK123"/>
          <cell r="AL123">
            <v>91678</v>
          </cell>
          <cell r="AM123">
            <v>0</v>
          </cell>
          <cell r="AN123">
            <v>0</v>
          </cell>
          <cell r="AO123">
            <v>150.5</v>
          </cell>
          <cell r="AP123"/>
          <cell r="AQ123">
            <v>0</v>
          </cell>
          <cell r="AR123">
            <v>0.3</v>
          </cell>
          <cell r="AS123"/>
          <cell r="AT123">
            <v>0</v>
          </cell>
        </row>
        <row r="124">
          <cell r="A124">
            <v>327</v>
          </cell>
          <cell r="B124" t="str">
            <v>327 - Ellsworth</v>
          </cell>
          <cell r="C124" t="str">
            <v>Ellsworth</v>
          </cell>
          <cell r="D124">
            <v>49501179</v>
          </cell>
          <cell r="E124">
            <v>45279652</v>
          </cell>
          <cell r="F124">
            <v>51327737</v>
          </cell>
          <cell r="G124">
            <v>47088552</v>
          </cell>
          <cell r="H124">
            <v>602.6</v>
          </cell>
          <cell r="I124">
            <v>639.70000000000005</v>
          </cell>
          <cell r="J124">
            <v>425.3</v>
          </cell>
          <cell r="K124">
            <v>4754721</v>
          </cell>
          <cell r="L124">
            <v>592</v>
          </cell>
          <cell r="M124">
            <v>602.6</v>
          </cell>
          <cell r="N124">
            <v>617.20000000000005</v>
          </cell>
          <cell r="O124">
            <v>645</v>
          </cell>
          <cell r="P124">
            <v>533669</v>
          </cell>
          <cell r="Q124">
            <v>576906</v>
          </cell>
          <cell r="R124">
            <v>534601</v>
          </cell>
          <cell r="S124">
            <v>519523</v>
          </cell>
          <cell r="T124">
            <v>0</v>
          </cell>
          <cell r="U124">
            <v>4027</v>
          </cell>
          <cell r="V124">
            <v>0</v>
          </cell>
          <cell r="W124">
            <v>0</v>
          </cell>
          <cell r="X124">
            <v>171</v>
          </cell>
          <cell r="Y124">
            <v>81</v>
          </cell>
          <cell r="Z124">
            <v>0.25</v>
          </cell>
          <cell r="AA124">
            <v>0</v>
          </cell>
          <cell r="AB124">
            <v>0.37840000000000001</v>
          </cell>
          <cell r="AC124"/>
          <cell r="AD124">
            <v>426203</v>
          </cell>
          <cell r="AE124">
            <v>426203</v>
          </cell>
          <cell r="AF124">
            <v>592</v>
          </cell>
          <cell r="AG124">
            <v>602.6</v>
          </cell>
          <cell r="AH124">
            <v>617.20000000000005</v>
          </cell>
          <cell r="AI124">
            <v>645</v>
          </cell>
          <cell r="AJ124">
            <v>0</v>
          </cell>
          <cell r="AK124"/>
          <cell r="AL124">
            <v>286204</v>
          </cell>
          <cell r="AM124">
            <v>0</v>
          </cell>
          <cell r="AN124">
            <v>0</v>
          </cell>
          <cell r="AO124">
            <v>645</v>
          </cell>
          <cell r="AP124"/>
          <cell r="AQ124">
            <v>0</v>
          </cell>
          <cell r="AR124">
            <v>0.3</v>
          </cell>
          <cell r="AS124"/>
          <cell r="AT124">
            <v>0</v>
          </cell>
        </row>
        <row r="125">
          <cell r="A125">
            <v>329</v>
          </cell>
          <cell r="B125" t="str">
            <v>329 - Wabaunsee</v>
          </cell>
          <cell r="C125" t="str">
            <v>Wabaunsee</v>
          </cell>
          <cell r="D125">
            <v>41370431</v>
          </cell>
          <cell r="E125">
            <v>38013924</v>
          </cell>
          <cell r="F125">
            <v>41556479</v>
          </cell>
          <cell r="G125">
            <v>38209234</v>
          </cell>
          <cell r="H125">
            <v>422.4</v>
          </cell>
          <cell r="I125">
            <v>440</v>
          </cell>
          <cell r="J125">
            <v>397</v>
          </cell>
          <cell r="K125">
            <v>3646785</v>
          </cell>
          <cell r="L125">
            <v>453.5</v>
          </cell>
          <cell r="M125">
            <v>422.4</v>
          </cell>
          <cell r="N125">
            <v>428.5</v>
          </cell>
          <cell r="O125">
            <v>447</v>
          </cell>
          <cell r="P125">
            <v>446880</v>
          </cell>
          <cell r="Q125">
            <v>480422</v>
          </cell>
          <cell r="R125">
            <v>250225</v>
          </cell>
          <cell r="S125">
            <v>536962</v>
          </cell>
          <cell r="T125">
            <v>0</v>
          </cell>
          <cell r="U125">
            <v>0</v>
          </cell>
          <cell r="V125">
            <v>0</v>
          </cell>
          <cell r="W125">
            <v>84650</v>
          </cell>
          <cell r="X125">
            <v>80</v>
          </cell>
          <cell r="Y125">
            <v>62</v>
          </cell>
          <cell r="Z125">
            <v>0.09</v>
          </cell>
          <cell r="AA125">
            <v>0</v>
          </cell>
          <cell r="AB125">
            <v>0.22689999999999999</v>
          </cell>
          <cell r="AC125"/>
          <cell r="AD125">
            <v>352223</v>
          </cell>
          <cell r="AE125">
            <v>352223</v>
          </cell>
          <cell r="AF125">
            <v>453.5</v>
          </cell>
          <cell r="AG125">
            <v>422.4</v>
          </cell>
          <cell r="AH125">
            <v>428.5</v>
          </cell>
          <cell r="AI125">
            <v>447</v>
          </cell>
          <cell r="AJ125">
            <v>0</v>
          </cell>
          <cell r="AK125"/>
          <cell r="AL125">
            <v>333198</v>
          </cell>
          <cell r="AM125">
            <v>10</v>
          </cell>
          <cell r="AN125">
            <v>0</v>
          </cell>
          <cell r="AO125">
            <v>447</v>
          </cell>
          <cell r="AP125"/>
          <cell r="AQ125">
            <v>0</v>
          </cell>
          <cell r="AR125">
            <v>0.3</v>
          </cell>
          <cell r="AS125"/>
          <cell r="AT125">
            <v>0</v>
          </cell>
        </row>
        <row r="126">
          <cell r="A126">
            <v>330</v>
          </cell>
          <cell r="B126" t="str">
            <v>330 - Mission Valley</v>
          </cell>
          <cell r="C126" t="str">
            <v>Wabaunsee</v>
          </cell>
          <cell r="D126">
            <v>37883968</v>
          </cell>
          <cell r="E126">
            <v>34346435</v>
          </cell>
          <cell r="F126">
            <v>39123333</v>
          </cell>
          <cell r="G126">
            <v>35571842</v>
          </cell>
          <cell r="H126">
            <v>462.2</v>
          </cell>
          <cell r="I126">
            <v>491.5</v>
          </cell>
          <cell r="J126">
            <v>370</v>
          </cell>
          <cell r="K126">
            <v>4227131</v>
          </cell>
          <cell r="L126">
            <v>454</v>
          </cell>
          <cell r="M126">
            <v>462.2</v>
          </cell>
          <cell r="N126">
            <v>475.5</v>
          </cell>
          <cell r="O126">
            <v>454</v>
          </cell>
          <cell r="P126">
            <v>752570</v>
          </cell>
          <cell r="Q126">
            <v>709173</v>
          </cell>
          <cell r="R126">
            <v>455089</v>
          </cell>
          <cell r="S126">
            <v>659639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115</v>
          </cell>
          <cell r="Y126">
            <v>24</v>
          </cell>
          <cell r="Z126">
            <v>0.15</v>
          </cell>
          <cell r="AA126">
            <v>0</v>
          </cell>
          <cell r="AB126">
            <v>0.3337</v>
          </cell>
          <cell r="AC126"/>
          <cell r="AD126">
            <v>477726</v>
          </cell>
          <cell r="AE126">
            <v>477726</v>
          </cell>
          <cell r="AF126">
            <v>454</v>
          </cell>
          <cell r="AG126">
            <v>462.2</v>
          </cell>
          <cell r="AH126">
            <v>475.5</v>
          </cell>
          <cell r="AI126">
            <v>454</v>
          </cell>
          <cell r="AJ126">
            <v>0</v>
          </cell>
          <cell r="AK126"/>
          <cell r="AL126">
            <v>414860</v>
          </cell>
          <cell r="AM126">
            <v>3</v>
          </cell>
          <cell r="AN126">
            <v>0</v>
          </cell>
          <cell r="AO126">
            <v>454</v>
          </cell>
          <cell r="AP126"/>
          <cell r="AQ126">
            <v>0</v>
          </cell>
          <cell r="AR126">
            <v>0.3</v>
          </cell>
          <cell r="AS126"/>
          <cell r="AT126">
            <v>0</v>
          </cell>
        </row>
        <row r="127">
          <cell r="A127">
            <v>331</v>
          </cell>
          <cell r="B127" t="str">
            <v>331 - Kingman</v>
          </cell>
          <cell r="C127" t="str">
            <v>Kingman</v>
          </cell>
          <cell r="D127">
            <v>63028371</v>
          </cell>
          <cell r="E127">
            <v>56795950</v>
          </cell>
          <cell r="F127">
            <v>63486707</v>
          </cell>
          <cell r="G127">
            <v>57244197</v>
          </cell>
          <cell r="H127">
            <v>891.5</v>
          </cell>
          <cell r="I127">
            <v>907.2</v>
          </cell>
          <cell r="J127">
            <v>565.5</v>
          </cell>
          <cell r="K127">
            <v>7154362</v>
          </cell>
          <cell r="L127">
            <v>937.7</v>
          </cell>
          <cell r="M127">
            <v>931.5</v>
          </cell>
          <cell r="N127">
            <v>906.8</v>
          </cell>
          <cell r="O127">
            <v>903.6</v>
          </cell>
          <cell r="P127">
            <v>1213416</v>
          </cell>
          <cell r="Q127">
            <v>1148409</v>
          </cell>
          <cell r="R127">
            <v>1057843</v>
          </cell>
          <cell r="S127">
            <v>1192582</v>
          </cell>
          <cell r="T127">
            <v>0</v>
          </cell>
          <cell r="U127">
            <v>14496</v>
          </cell>
          <cell r="V127">
            <v>0</v>
          </cell>
          <cell r="W127">
            <v>0</v>
          </cell>
          <cell r="X127">
            <v>327</v>
          </cell>
          <cell r="Y127">
            <v>116</v>
          </cell>
          <cell r="Z127">
            <v>0.35</v>
          </cell>
          <cell r="AA127">
            <v>0.1</v>
          </cell>
          <cell r="AB127">
            <v>0.45379999999999998</v>
          </cell>
          <cell r="AC127"/>
          <cell r="AD127">
            <v>637671</v>
          </cell>
          <cell r="AE127">
            <v>637671</v>
          </cell>
          <cell r="AF127">
            <v>929.8</v>
          </cell>
          <cell r="AG127">
            <v>891.5</v>
          </cell>
          <cell r="AH127">
            <v>885.5</v>
          </cell>
          <cell r="AI127">
            <v>881.2</v>
          </cell>
          <cell r="AJ127">
            <v>0</v>
          </cell>
          <cell r="AK127"/>
          <cell r="AL127">
            <v>349762</v>
          </cell>
          <cell r="AM127">
            <v>3</v>
          </cell>
          <cell r="AN127">
            <v>0</v>
          </cell>
          <cell r="AO127">
            <v>871.2</v>
          </cell>
          <cell r="AP127"/>
          <cell r="AQ127">
            <v>0</v>
          </cell>
          <cell r="AR127">
            <v>0.3</v>
          </cell>
          <cell r="AS127"/>
          <cell r="AT127">
            <v>0</v>
          </cell>
        </row>
        <row r="128">
          <cell r="A128">
            <v>332</v>
          </cell>
          <cell r="B128" t="str">
            <v>332 - Cunningham</v>
          </cell>
          <cell r="C128" t="str">
            <v>Kingman</v>
          </cell>
          <cell r="D128">
            <v>61747987</v>
          </cell>
          <cell r="E128">
            <v>60270876</v>
          </cell>
          <cell r="F128">
            <v>59561253</v>
          </cell>
          <cell r="G128">
            <v>58076474</v>
          </cell>
          <cell r="H128">
            <v>145.5</v>
          </cell>
          <cell r="I128">
            <v>157</v>
          </cell>
          <cell r="J128">
            <v>323.5</v>
          </cell>
          <cell r="K128">
            <v>1599596</v>
          </cell>
          <cell r="L128">
            <v>157.80000000000001</v>
          </cell>
          <cell r="M128">
            <v>145.5</v>
          </cell>
          <cell r="N128">
            <v>152.5</v>
          </cell>
          <cell r="O128">
            <v>158.5</v>
          </cell>
          <cell r="P128">
            <v>254323</v>
          </cell>
          <cell r="Q128">
            <v>226767</v>
          </cell>
          <cell r="R128">
            <v>0</v>
          </cell>
          <cell r="S128">
            <v>242816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49</v>
          </cell>
          <cell r="Y128">
            <v>14</v>
          </cell>
          <cell r="Z128">
            <v>0</v>
          </cell>
          <cell r="AA128">
            <v>0</v>
          </cell>
          <cell r="AB128">
            <v>0</v>
          </cell>
          <cell r="AC128"/>
          <cell r="AD128">
            <v>181579</v>
          </cell>
          <cell r="AE128">
            <v>181579</v>
          </cell>
          <cell r="AF128">
            <v>157.80000000000001</v>
          </cell>
          <cell r="AG128">
            <v>145.5</v>
          </cell>
          <cell r="AH128">
            <v>152.5</v>
          </cell>
          <cell r="AI128">
            <v>158.5</v>
          </cell>
          <cell r="AJ128">
            <v>0</v>
          </cell>
          <cell r="AK128"/>
          <cell r="AL128">
            <v>95915</v>
          </cell>
          <cell r="AM128">
            <v>0</v>
          </cell>
          <cell r="AN128">
            <v>0</v>
          </cell>
          <cell r="AO128">
            <v>158.5</v>
          </cell>
          <cell r="AP128"/>
          <cell r="AQ128">
            <v>0</v>
          </cell>
          <cell r="AR128">
            <v>0.3</v>
          </cell>
          <cell r="AS128"/>
          <cell r="AT128">
            <v>0</v>
          </cell>
        </row>
        <row r="129">
          <cell r="A129">
            <v>333</v>
          </cell>
          <cell r="B129" t="str">
            <v>333 - Concordia</v>
          </cell>
          <cell r="C129" t="str">
            <v>Cloud</v>
          </cell>
          <cell r="D129">
            <v>62213961</v>
          </cell>
          <cell r="E129">
            <v>56006955</v>
          </cell>
          <cell r="F129">
            <v>67181628</v>
          </cell>
          <cell r="G129">
            <v>60974660</v>
          </cell>
          <cell r="H129">
            <v>994.2</v>
          </cell>
          <cell r="I129">
            <v>1060</v>
          </cell>
          <cell r="J129">
            <v>336</v>
          </cell>
          <cell r="K129">
            <v>7355817</v>
          </cell>
          <cell r="L129">
            <v>1016</v>
          </cell>
          <cell r="M129">
            <v>1007.7</v>
          </cell>
          <cell r="N129">
            <v>1027</v>
          </cell>
          <cell r="O129">
            <v>1085.7</v>
          </cell>
          <cell r="P129">
            <v>875449</v>
          </cell>
          <cell r="Q129">
            <v>896355</v>
          </cell>
          <cell r="R129">
            <v>1270926</v>
          </cell>
          <cell r="S129">
            <v>1174790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415</v>
          </cell>
          <cell r="Y129">
            <v>132</v>
          </cell>
          <cell r="Z129">
            <v>0.44</v>
          </cell>
          <cell r="AA129">
            <v>0.19</v>
          </cell>
          <cell r="AB129">
            <v>0.54469999999999996</v>
          </cell>
          <cell r="AC129"/>
          <cell r="AD129">
            <v>964022</v>
          </cell>
          <cell r="AE129">
            <v>964022</v>
          </cell>
          <cell r="AF129">
            <v>1011</v>
          </cell>
          <cell r="AG129">
            <v>1007.7</v>
          </cell>
          <cell r="AH129">
            <v>1027</v>
          </cell>
          <cell r="AI129">
            <v>1085.7</v>
          </cell>
          <cell r="AJ129">
            <v>0</v>
          </cell>
          <cell r="AK129"/>
          <cell r="AL129">
            <v>254617</v>
          </cell>
          <cell r="AM129">
            <v>4</v>
          </cell>
          <cell r="AN129">
            <v>0</v>
          </cell>
          <cell r="AO129">
            <v>1075.7</v>
          </cell>
          <cell r="AP129"/>
          <cell r="AQ129">
            <v>0</v>
          </cell>
          <cell r="AR129">
            <v>0.3</v>
          </cell>
          <cell r="AS129"/>
          <cell r="AT129">
            <v>0</v>
          </cell>
        </row>
        <row r="130">
          <cell r="A130">
            <v>334</v>
          </cell>
          <cell r="B130" t="str">
            <v>334 - Southern Cloud</v>
          </cell>
          <cell r="C130" t="str">
            <v>Cloud</v>
          </cell>
          <cell r="D130">
            <v>22856125</v>
          </cell>
          <cell r="E130">
            <v>21308110</v>
          </cell>
          <cell r="F130">
            <v>24183274</v>
          </cell>
          <cell r="G130">
            <v>22639222</v>
          </cell>
          <cell r="H130">
            <v>182</v>
          </cell>
          <cell r="I130">
            <v>178</v>
          </cell>
          <cell r="J130">
            <v>273</v>
          </cell>
          <cell r="K130">
            <v>1990793</v>
          </cell>
          <cell r="L130">
            <v>232</v>
          </cell>
          <cell r="M130">
            <v>211</v>
          </cell>
          <cell r="N130">
            <v>182.1</v>
          </cell>
          <cell r="O130">
            <v>165.3</v>
          </cell>
          <cell r="P130">
            <v>270390</v>
          </cell>
          <cell r="Q130">
            <v>260426</v>
          </cell>
          <cell r="R130">
            <v>0</v>
          </cell>
          <cell r="S130">
            <v>322301</v>
          </cell>
          <cell r="T130">
            <v>0</v>
          </cell>
          <cell r="U130">
            <v>0</v>
          </cell>
          <cell r="V130">
            <v>0</v>
          </cell>
          <cell r="W130">
            <v>120000</v>
          </cell>
          <cell r="X130">
            <v>80</v>
          </cell>
          <cell r="Y130">
            <v>35</v>
          </cell>
          <cell r="Z130">
            <v>0</v>
          </cell>
          <cell r="AA130">
            <v>0</v>
          </cell>
          <cell r="AB130">
            <v>0</v>
          </cell>
          <cell r="AC130"/>
          <cell r="AD130">
            <v>207220</v>
          </cell>
          <cell r="AE130">
            <v>207220</v>
          </cell>
          <cell r="AF130">
            <v>199</v>
          </cell>
          <cell r="AG130">
            <v>182</v>
          </cell>
          <cell r="AH130">
            <v>175</v>
          </cell>
          <cell r="AI130">
            <v>159</v>
          </cell>
          <cell r="AJ130">
            <v>0</v>
          </cell>
          <cell r="AK130"/>
          <cell r="AL130">
            <v>50076</v>
          </cell>
          <cell r="AM130">
            <v>0</v>
          </cell>
          <cell r="AN130">
            <v>0</v>
          </cell>
          <cell r="AO130">
            <v>159</v>
          </cell>
          <cell r="AP130"/>
          <cell r="AQ130">
            <v>0</v>
          </cell>
          <cell r="AR130">
            <v>0.3</v>
          </cell>
          <cell r="AS130"/>
          <cell r="AT130">
            <v>0</v>
          </cell>
        </row>
        <row r="131">
          <cell r="A131">
            <v>335</v>
          </cell>
          <cell r="B131" t="str">
            <v>335 - North Jackson</v>
          </cell>
          <cell r="C131" t="str">
            <v>Jackson</v>
          </cell>
          <cell r="D131">
            <v>20733967</v>
          </cell>
          <cell r="E131">
            <v>18877986</v>
          </cell>
          <cell r="F131">
            <v>22704756</v>
          </cell>
          <cell r="G131">
            <v>20848100</v>
          </cell>
          <cell r="H131">
            <v>361.5</v>
          </cell>
          <cell r="I131">
            <v>357.5</v>
          </cell>
          <cell r="J131">
            <v>213</v>
          </cell>
          <cell r="K131">
            <v>3033744</v>
          </cell>
          <cell r="L131">
            <v>376</v>
          </cell>
          <cell r="M131">
            <v>361.5</v>
          </cell>
          <cell r="N131">
            <v>349.5</v>
          </cell>
          <cell r="O131">
            <v>381.5</v>
          </cell>
          <cell r="P131">
            <v>300300</v>
          </cell>
          <cell r="Q131">
            <v>278976</v>
          </cell>
          <cell r="R131">
            <v>520705</v>
          </cell>
          <cell r="S131">
            <v>300689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124</v>
          </cell>
          <cell r="Y131">
            <v>36</v>
          </cell>
          <cell r="Z131">
            <v>0.41</v>
          </cell>
          <cell r="AA131">
            <v>0.16</v>
          </cell>
          <cell r="AB131">
            <v>0.52800000000000002</v>
          </cell>
          <cell r="AC131"/>
          <cell r="AD131">
            <v>270152</v>
          </cell>
          <cell r="AE131">
            <v>270152</v>
          </cell>
          <cell r="AF131">
            <v>376</v>
          </cell>
          <cell r="AG131">
            <v>361.5</v>
          </cell>
          <cell r="AH131">
            <v>349.5</v>
          </cell>
          <cell r="AI131">
            <v>381.5</v>
          </cell>
          <cell r="AJ131">
            <v>0</v>
          </cell>
          <cell r="AK131"/>
          <cell r="AL131">
            <v>266944</v>
          </cell>
          <cell r="AM131">
            <v>0</v>
          </cell>
          <cell r="AN131">
            <v>0</v>
          </cell>
          <cell r="AO131">
            <v>375.5</v>
          </cell>
          <cell r="AP131"/>
          <cell r="AQ131">
            <v>0</v>
          </cell>
          <cell r="AR131">
            <v>0.3</v>
          </cell>
          <cell r="AS131"/>
          <cell r="AT131">
            <v>0</v>
          </cell>
        </row>
        <row r="132">
          <cell r="A132">
            <v>336</v>
          </cell>
          <cell r="B132" t="str">
            <v>336 - Holton</v>
          </cell>
          <cell r="C132" t="str">
            <v>Jackson</v>
          </cell>
          <cell r="D132">
            <v>44747189</v>
          </cell>
          <cell r="E132">
            <v>39500462</v>
          </cell>
          <cell r="F132">
            <v>47647782</v>
          </cell>
          <cell r="G132">
            <v>42370996</v>
          </cell>
          <cell r="H132">
            <v>1026.5</v>
          </cell>
          <cell r="I132">
            <v>1064.5</v>
          </cell>
          <cell r="J132">
            <v>164.5</v>
          </cell>
          <cell r="K132">
            <v>7904721</v>
          </cell>
          <cell r="L132">
            <v>1118.5</v>
          </cell>
          <cell r="M132">
            <v>1086.5</v>
          </cell>
          <cell r="N132">
            <v>1066.7</v>
          </cell>
          <cell r="O132">
            <v>1128.0999999999999</v>
          </cell>
          <cell r="P132">
            <v>877894</v>
          </cell>
          <cell r="Q132">
            <v>823860</v>
          </cell>
          <cell r="R132">
            <v>1656349</v>
          </cell>
          <cell r="S132">
            <v>991198</v>
          </cell>
          <cell r="T132">
            <v>6791</v>
          </cell>
          <cell r="U132">
            <v>6711</v>
          </cell>
          <cell r="V132">
            <v>0</v>
          </cell>
          <cell r="W132">
            <v>0</v>
          </cell>
          <cell r="X132">
            <v>363</v>
          </cell>
          <cell r="Y132">
            <v>76</v>
          </cell>
          <cell r="Z132">
            <v>0.59</v>
          </cell>
          <cell r="AA132">
            <v>0.34</v>
          </cell>
          <cell r="AB132">
            <v>0.66039999999999999</v>
          </cell>
          <cell r="AC132"/>
          <cell r="AD132">
            <v>1344117</v>
          </cell>
          <cell r="AE132">
            <v>1344117</v>
          </cell>
          <cell r="AF132">
            <v>1118.5</v>
          </cell>
          <cell r="AG132">
            <v>1026.5</v>
          </cell>
          <cell r="AH132">
            <v>1029</v>
          </cell>
          <cell r="AI132">
            <v>1089</v>
          </cell>
          <cell r="AJ132">
            <v>0</v>
          </cell>
          <cell r="AK132"/>
          <cell r="AL132">
            <v>324338</v>
          </cell>
          <cell r="AM132">
            <v>0</v>
          </cell>
          <cell r="AN132">
            <v>0</v>
          </cell>
          <cell r="AO132">
            <v>1089</v>
          </cell>
          <cell r="AP132"/>
          <cell r="AQ132">
            <v>0</v>
          </cell>
          <cell r="AR132">
            <v>0.3</v>
          </cell>
          <cell r="AS132"/>
          <cell r="AT132">
            <v>0</v>
          </cell>
        </row>
        <row r="133">
          <cell r="A133">
            <v>337</v>
          </cell>
          <cell r="B133" t="str">
            <v>337 - Mayetta</v>
          </cell>
          <cell r="C133" t="str">
            <v>Jackson</v>
          </cell>
          <cell r="D133">
            <v>31250568</v>
          </cell>
          <cell r="E133">
            <v>27808874</v>
          </cell>
          <cell r="F133">
            <v>31846549</v>
          </cell>
          <cell r="G133">
            <v>28391974</v>
          </cell>
          <cell r="H133">
            <v>810.1</v>
          </cell>
          <cell r="I133">
            <v>831.6</v>
          </cell>
          <cell r="J133">
            <v>169</v>
          </cell>
          <cell r="K133">
            <v>6578604</v>
          </cell>
          <cell r="L133">
            <v>871.5</v>
          </cell>
          <cell r="M133">
            <v>810.1</v>
          </cell>
          <cell r="N133">
            <v>807.1</v>
          </cell>
          <cell r="O133">
            <v>793.7</v>
          </cell>
          <cell r="P133">
            <v>843285</v>
          </cell>
          <cell r="Q133">
            <v>778132</v>
          </cell>
          <cell r="R133">
            <v>1545436</v>
          </cell>
          <cell r="S133">
            <v>943887</v>
          </cell>
          <cell r="T133">
            <v>3173</v>
          </cell>
          <cell r="U133">
            <v>3126</v>
          </cell>
          <cell r="V133">
            <v>0</v>
          </cell>
          <cell r="W133">
            <v>171808</v>
          </cell>
          <cell r="X133">
            <v>309</v>
          </cell>
          <cell r="Y133">
            <v>60</v>
          </cell>
          <cell r="Z133">
            <v>0.61</v>
          </cell>
          <cell r="AA133">
            <v>0.36</v>
          </cell>
          <cell r="AB133">
            <v>0.68300000000000005</v>
          </cell>
          <cell r="AC133"/>
          <cell r="AD133">
            <v>701569</v>
          </cell>
          <cell r="AE133">
            <v>701569</v>
          </cell>
          <cell r="AF133">
            <v>871.5</v>
          </cell>
          <cell r="AG133">
            <v>810.1</v>
          </cell>
          <cell r="AH133">
            <v>807.1</v>
          </cell>
          <cell r="AI133">
            <v>793.7</v>
          </cell>
          <cell r="AJ133">
            <v>0</v>
          </cell>
          <cell r="AK133"/>
          <cell r="AL133">
            <v>489974</v>
          </cell>
          <cell r="AM133">
            <v>3</v>
          </cell>
          <cell r="AN133">
            <v>250981</v>
          </cell>
          <cell r="AO133">
            <v>793.7</v>
          </cell>
          <cell r="AP133"/>
          <cell r="AQ133">
            <v>0</v>
          </cell>
          <cell r="AR133">
            <v>0.3</v>
          </cell>
          <cell r="AS133"/>
          <cell r="AT133">
            <v>0</v>
          </cell>
        </row>
        <row r="134">
          <cell r="A134">
            <v>338</v>
          </cell>
          <cell r="B134" t="str">
            <v>338 - Valley Falls</v>
          </cell>
          <cell r="C134" t="str">
            <v>Jefferson</v>
          </cell>
          <cell r="D134">
            <v>17969301</v>
          </cell>
          <cell r="E134">
            <v>15993028</v>
          </cell>
          <cell r="F134">
            <v>18897570</v>
          </cell>
          <cell r="G134">
            <v>16918175</v>
          </cell>
          <cell r="H134">
            <v>358.5</v>
          </cell>
          <cell r="I134">
            <v>370</v>
          </cell>
          <cell r="J134">
            <v>115</v>
          </cell>
          <cell r="K134">
            <v>3216939</v>
          </cell>
          <cell r="L134">
            <v>386</v>
          </cell>
          <cell r="M134">
            <v>363</v>
          </cell>
          <cell r="N134">
            <v>361</v>
          </cell>
          <cell r="O134">
            <v>360</v>
          </cell>
          <cell r="P134">
            <v>545098</v>
          </cell>
          <cell r="Q134">
            <v>585399</v>
          </cell>
          <cell r="R134">
            <v>615801</v>
          </cell>
          <cell r="S134">
            <v>430778</v>
          </cell>
          <cell r="T134">
            <v>9911</v>
          </cell>
          <cell r="U134">
            <v>6635</v>
          </cell>
          <cell r="V134">
            <v>0</v>
          </cell>
          <cell r="W134">
            <v>50196</v>
          </cell>
          <cell r="X134">
            <v>101</v>
          </cell>
          <cell r="Y134">
            <v>49</v>
          </cell>
          <cell r="Z134">
            <v>0.49</v>
          </cell>
          <cell r="AA134">
            <v>0.24</v>
          </cell>
          <cell r="AB134">
            <v>0.59189999999999998</v>
          </cell>
          <cell r="AC134"/>
          <cell r="AD134">
            <v>280561</v>
          </cell>
          <cell r="AE134">
            <v>280561</v>
          </cell>
          <cell r="AF134">
            <v>386</v>
          </cell>
          <cell r="AG134">
            <v>363</v>
          </cell>
          <cell r="AH134">
            <v>361</v>
          </cell>
          <cell r="AI134">
            <v>360</v>
          </cell>
          <cell r="AJ134">
            <v>0</v>
          </cell>
          <cell r="AK134"/>
          <cell r="AL134">
            <v>129812</v>
          </cell>
          <cell r="AM134">
            <v>2</v>
          </cell>
          <cell r="AN134">
            <v>0</v>
          </cell>
          <cell r="AO134">
            <v>355.5</v>
          </cell>
          <cell r="AP134"/>
          <cell r="AQ134">
            <v>0</v>
          </cell>
          <cell r="AR134">
            <v>0.3</v>
          </cell>
          <cell r="AS134"/>
          <cell r="AT134">
            <v>0</v>
          </cell>
        </row>
        <row r="135">
          <cell r="A135">
            <v>339</v>
          </cell>
          <cell r="B135" t="str">
            <v>339 - Jefferson County</v>
          </cell>
          <cell r="C135" t="str">
            <v>Jefferson</v>
          </cell>
          <cell r="D135">
            <v>20598729</v>
          </cell>
          <cell r="E135">
            <v>18616615</v>
          </cell>
          <cell r="F135">
            <v>22277041</v>
          </cell>
          <cell r="G135">
            <v>20293042</v>
          </cell>
          <cell r="H135">
            <v>420</v>
          </cell>
          <cell r="I135">
            <v>449.5</v>
          </cell>
          <cell r="J135">
            <v>114</v>
          </cell>
          <cell r="K135">
            <v>3735595</v>
          </cell>
          <cell r="L135">
            <v>420</v>
          </cell>
          <cell r="M135">
            <v>425</v>
          </cell>
          <cell r="N135">
            <v>437.5</v>
          </cell>
          <cell r="O135">
            <v>455.5</v>
          </cell>
          <cell r="P135">
            <v>649323</v>
          </cell>
          <cell r="Q135">
            <v>663417</v>
          </cell>
          <cell r="R135">
            <v>709324</v>
          </cell>
          <cell r="S135">
            <v>513194</v>
          </cell>
          <cell r="T135">
            <v>5973</v>
          </cell>
          <cell r="U135">
            <v>5741</v>
          </cell>
          <cell r="V135">
            <v>0</v>
          </cell>
          <cell r="W135">
            <v>0</v>
          </cell>
          <cell r="X135">
            <v>119</v>
          </cell>
          <cell r="Y135">
            <v>41</v>
          </cell>
          <cell r="Z135">
            <v>0.52</v>
          </cell>
          <cell r="AA135">
            <v>0.27</v>
          </cell>
          <cell r="AB135">
            <v>0.61429999999999996</v>
          </cell>
          <cell r="AC135"/>
          <cell r="AD135">
            <v>318868</v>
          </cell>
          <cell r="AE135">
            <v>318868</v>
          </cell>
          <cell r="AF135">
            <v>420</v>
          </cell>
          <cell r="AG135">
            <v>425</v>
          </cell>
          <cell r="AH135">
            <v>437.5</v>
          </cell>
          <cell r="AI135">
            <v>455.5</v>
          </cell>
          <cell r="AJ135">
            <v>0</v>
          </cell>
          <cell r="AK135"/>
          <cell r="AL135">
            <v>197222</v>
          </cell>
          <cell r="AM135">
            <v>2</v>
          </cell>
          <cell r="AN135">
            <v>0</v>
          </cell>
          <cell r="AO135">
            <v>448.5</v>
          </cell>
          <cell r="AP135"/>
          <cell r="AQ135">
            <v>0</v>
          </cell>
          <cell r="AR135">
            <v>0.3</v>
          </cell>
          <cell r="AS135"/>
          <cell r="AT135">
            <v>0</v>
          </cell>
        </row>
        <row r="136">
          <cell r="A136">
            <v>340</v>
          </cell>
          <cell r="B136" t="str">
            <v>340 - Jefferson West</v>
          </cell>
          <cell r="C136" t="str">
            <v>Jefferson</v>
          </cell>
          <cell r="D136">
            <v>39277051</v>
          </cell>
          <cell r="E136">
            <v>34930045</v>
          </cell>
          <cell r="F136">
            <v>40370577</v>
          </cell>
          <cell r="G136">
            <v>35979657</v>
          </cell>
          <cell r="H136">
            <v>835</v>
          </cell>
          <cell r="I136">
            <v>855</v>
          </cell>
          <cell r="J136">
            <v>68</v>
          </cell>
          <cell r="K136">
            <v>6456686</v>
          </cell>
          <cell r="L136">
            <v>822</v>
          </cell>
          <cell r="M136">
            <v>835</v>
          </cell>
          <cell r="N136">
            <v>830.5</v>
          </cell>
          <cell r="O136">
            <v>848.5</v>
          </cell>
          <cell r="P136">
            <v>1098305</v>
          </cell>
          <cell r="Q136">
            <v>1161091</v>
          </cell>
          <cell r="R136">
            <v>1228784</v>
          </cell>
          <cell r="S136">
            <v>949082</v>
          </cell>
          <cell r="T136">
            <v>3752</v>
          </cell>
          <cell r="U136">
            <v>4188</v>
          </cell>
          <cell r="V136">
            <v>0</v>
          </cell>
          <cell r="W136">
            <v>0</v>
          </cell>
          <cell r="X136">
            <v>188</v>
          </cell>
          <cell r="Y136">
            <v>79</v>
          </cell>
          <cell r="Z136">
            <v>0.53</v>
          </cell>
          <cell r="AA136">
            <v>0.28000000000000003</v>
          </cell>
          <cell r="AB136">
            <v>0.61550000000000005</v>
          </cell>
          <cell r="AC136"/>
          <cell r="AD136">
            <v>563278</v>
          </cell>
          <cell r="AE136">
            <v>563278</v>
          </cell>
          <cell r="AF136">
            <v>822</v>
          </cell>
          <cell r="AG136">
            <v>835</v>
          </cell>
          <cell r="AH136">
            <v>830.5</v>
          </cell>
          <cell r="AI136">
            <v>848.2</v>
          </cell>
          <cell r="AJ136">
            <v>0</v>
          </cell>
          <cell r="AK136"/>
          <cell r="AL136">
            <v>339746</v>
          </cell>
          <cell r="AM136">
            <v>7</v>
          </cell>
          <cell r="AN136">
            <v>27397</v>
          </cell>
          <cell r="AO136">
            <v>848.2</v>
          </cell>
          <cell r="AP136"/>
          <cell r="AQ136">
            <v>0</v>
          </cell>
          <cell r="AR136">
            <v>0.3</v>
          </cell>
          <cell r="AS136"/>
          <cell r="AT136">
            <v>0</v>
          </cell>
        </row>
        <row r="137">
          <cell r="A137">
            <v>341</v>
          </cell>
          <cell r="B137" t="str">
            <v>341 - Oskaloosa</v>
          </cell>
          <cell r="C137" t="str">
            <v>Jefferson</v>
          </cell>
          <cell r="D137">
            <v>27162613</v>
          </cell>
          <cell r="E137">
            <v>23814543</v>
          </cell>
          <cell r="F137">
            <v>27272643</v>
          </cell>
          <cell r="G137">
            <v>23920125</v>
          </cell>
          <cell r="H137">
            <v>528.79999999999995</v>
          </cell>
          <cell r="I137">
            <v>580.5</v>
          </cell>
          <cell r="J137">
            <v>97</v>
          </cell>
          <cell r="K137">
            <v>5067590</v>
          </cell>
          <cell r="L137">
            <v>534.5</v>
          </cell>
          <cell r="M137">
            <v>543.79999999999995</v>
          </cell>
          <cell r="N137">
            <v>577.5</v>
          </cell>
          <cell r="O137">
            <v>575.9</v>
          </cell>
          <cell r="P137">
            <v>941470</v>
          </cell>
          <cell r="Q137">
            <v>939256</v>
          </cell>
          <cell r="R137">
            <v>964366</v>
          </cell>
          <cell r="S137">
            <v>778649</v>
          </cell>
          <cell r="T137">
            <v>8644</v>
          </cell>
          <cell r="U137">
            <v>8516</v>
          </cell>
          <cell r="V137">
            <v>0</v>
          </cell>
          <cell r="W137">
            <v>0</v>
          </cell>
          <cell r="X137">
            <v>255</v>
          </cell>
          <cell r="Y137">
            <v>83</v>
          </cell>
          <cell r="Z137">
            <v>0.54</v>
          </cell>
          <cell r="AA137">
            <v>0.28999999999999998</v>
          </cell>
          <cell r="AB137">
            <v>0.60940000000000005</v>
          </cell>
          <cell r="AC137"/>
          <cell r="AD137">
            <v>443296</v>
          </cell>
          <cell r="AE137">
            <v>443296</v>
          </cell>
          <cell r="AF137">
            <v>534.5</v>
          </cell>
          <cell r="AG137">
            <v>543.79999999999995</v>
          </cell>
          <cell r="AH137">
            <v>577.5</v>
          </cell>
          <cell r="AI137">
            <v>575.9</v>
          </cell>
          <cell r="AJ137">
            <v>0</v>
          </cell>
          <cell r="AK137"/>
          <cell r="AL137">
            <v>258084</v>
          </cell>
          <cell r="AM137">
            <v>0</v>
          </cell>
          <cell r="AN137">
            <v>40142</v>
          </cell>
          <cell r="AO137">
            <v>562.9</v>
          </cell>
          <cell r="AP137"/>
          <cell r="AQ137">
            <v>0</v>
          </cell>
          <cell r="AR137">
            <v>0.3</v>
          </cell>
          <cell r="AS137"/>
          <cell r="AT137">
            <v>0</v>
          </cell>
        </row>
        <row r="138">
          <cell r="A138">
            <v>342</v>
          </cell>
          <cell r="B138" t="str">
            <v>342 - McLouth</v>
          </cell>
          <cell r="C138" t="str">
            <v>Jefferson</v>
          </cell>
          <cell r="D138">
            <v>31154565</v>
          </cell>
          <cell r="E138">
            <v>28112673</v>
          </cell>
          <cell r="F138">
            <v>31760860</v>
          </cell>
          <cell r="G138">
            <v>28718592</v>
          </cell>
          <cell r="H138">
            <v>451</v>
          </cell>
          <cell r="I138">
            <v>455.8</v>
          </cell>
          <cell r="J138">
            <v>90</v>
          </cell>
          <cell r="K138">
            <v>3899440</v>
          </cell>
          <cell r="L138">
            <v>490.1</v>
          </cell>
          <cell r="M138">
            <v>455</v>
          </cell>
          <cell r="N138">
            <v>459.3</v>
          </cell>
          <cell r="O138">
            <v>474.2</v>
          </cell>
          <cell r="P138">
            <v>739681</v>
          </cell>
          <cell r="Q138">
            <v>761762</v>
          </cell>
          <cell r="R138">
            <v>578366</v>
          </cell>
          <cell r="S138">
            <v>653028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123</v>
          </cell>
          <cell r="Y138">
            <v>73</v>
          </cell>
          <cell r="Z138">
            <v>0.34</v>
          </cell>
          <cell r="AA138">
            <v>0.09</v>
          </cell>
          <cell r="AB138">
            <v>0.44790000000000002</v>
          </cell>
          <cell r="AC138"/>
          <cell r="AD138">
            <v>336751</v>
          </cell>
          <cell r="AE138">
            <v>336751</v>
          </cell>
          <cell r="AF138">
            <v>490.1</v>
          </cell>
          <cell r="AG138">
            <v>455</v>
          </cell>
          <cell r="AH138">
            <v>459.3</v>
          </cell>
          <cell r="AI138">
            <v>474.2</v>
          </cell>
          <cell r="AJ138">
            <v>0</v>
          </cell>
          <cell r="AK138"/>
          <cell r="AL138">
            <v>203771</v>
          </cell>
          <cell r="AM138">
            <v>15</v>
          </cell>
          <cell r="AN138">
            <v>0</v>
          </cell>
          <cell r="AO138">
            <v>466.2</v>
          </cell>
          <cell r="AP138"/>
          <cell r="AQ138">
            <v>0</v>
          </cell>
          <cell r="AR138">
            <v>0.3</v>
          </cell>
          <cell r="AS138"/>
          <cell r="AT138">
            <v>0</v>
          </cell>
        </row>
        <row r="139">
          <cell r="A139">
            <v>343</v>
          </cell>
          <cell r="B139" t="str">
            <v>343 - Perry</v>
          </cell>
          <cell r="C139" t="str">
            <v>Jefferson</v>
          </cell>
          <cell r="D139">
            <v>61691798</v>
          </cell>
          <cell r="E139">
            <v>56940408</v>
          </cell>
          <cell r="F139">
            <v>65201534</v>
          </cell>
          <cell r="G139">
            <v>60416225</v>
          </cell>
          <cell r="H139">
            <v>736</v>
          </cell>
          <cell r="I139">
            <v>730</v>
          </cell>
          <cell r="J139">
            <v>153.1</v>
          </cell>
          <cell r="K139">
            <v>5879606</v>
          </cell>
          <cell r="L139">
            <v>759.1</v>
          </cell>
          <cell r="M139">
            <v>742.5</v>
          </cell>
          <cell r="N139">
            <v>717.5</v>
          </cell>
          <cell r="O139">
            <v>733</v>
          </cell>
          <cell r="P139">
            <v>1034021</v>
          </cell>
          <cell r="Q139">
            <v>1002003</v>
          </cell>
          <cell r="R139">
            <v>565989</v>
          </cell>
          <cell r="S139">
            <v>979752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211</v>
          </cell>
          <cell r="Y139">
            <v>68</v>
          </cell>
          <cell r="Z139">
            <v>0.12</v>
          </cell>
          <cell r="AA139">
            <v>0</v>
          </cell>
          <cell r="AB139">
            <v>0.30059999999999998</v>
          </cell>
          <cell r="AC139"/>
          <cell r="AD139">
            <v>503731</v>
          </cell>
          <cell r="AE139">
            <v>503731</v>
          </cell>
          <cell r="AF139">
            <v>759.1</v>
          </cell>
          <cell r="AG139">
            <v>742.5</v>
          </cell>
          <cell r="AH139">
            <v>717.5</v>
          </cell>
          <cell r="AI139">
            <v>733</v>
          </cell>
          <cell r="AJ139">
            <v>0</v>
          </cell>
          <cell r="AK139"/>
          <cell r="AL139">
            <v>413705</v>
          </cell>
          <cell r="AM139">
            <v>0</v>
          </cell>
          <cell r="AN139">
            <v>26192</v>
          </cell>
          <cell r="AO139">
            <v>727.5</v>
          </cell>
          <cell r="AP139"/>
          <cell r="AQ139">
            <v>0</v>
          </cell>
          <cell r="AR139">
            <v>0.3</v>
          </cell>
          <cell r="AS139"/>
          <cell r="AT139">
            <v>0</v>
          </cell>
        </row>
        <row r="140">
          <cell r="A140">
            <v>344</v>
          </cell>
          <cell r="B140" t="str">
            <v>344 - Pleasanton</v>
          </cell>
          <cell r="C140" t="str">
            <v>Linn</v>
          </cell>
          <cell r="D140">
            <v>16343897</v>
          </cell>
          <cell r="E140">
            <v>14425196</v>
          </cell>
          <cell r="F140">
            <v>17013458</v>
          </cell>
          <cell r="G140">
            <v>15094805</v>
          </cell>
          <cell r="H140">
            <v>327.5</v>
          </cell>
          <cell r="I140">
            <v>338.5</v>
          </cell>
          <cell r="J140">
            <v>92.5</v>
          </cell>
          <cell r="K140">
            <v>2712755</v>
          </cell>
          <cell r="L140">
            <v>360.5</v>
          </cell>
          <cell r="M140">
            <v>333</v>
          </cell>
          <cell r="N140">
            <v>337.5</v>
          </cell>
          <cell r="O140">
            <v>361.5</v>
          </cell>
          <cell r="P140">
            <v>242532</v>
          </cell>
          <cell r="Q140">
            <v>241288</v>
          </cell>
          <cell r="R140">
            <v>586903</v>
          </cell>
          <cell r="S140">
            <v>215399</v>
          </cell>
          <cell r="T140">
            <v>0</v>
          </cell>
          <cell r="U140">
            <v>0</v>
          </cell>
          <cell r="V140">
            <v>0</v>
          </cell>
          <cell r="W140">
            <v>102846</v>
          </cell>
          <cell r="X140">
            <v>124</v>
          </cell>
          <cell r="Y140">
            <v>77</v>
          </cell>
          <cell r="Z140">
            <v>0.54</v>
          </cell>
          <cell r="AA140">
            <v>0.28999999999999998</v>
          </cell>
          <cell r="AB140">
            <v>0.60340000000000005</v>
          </cell>
          <cell r="AC140"/>
          <cell r="AD140">
            <v>310708</v>
          </cell>
          <cell r="AE140">
            <v>310708</v>
          </cell>
          <cell r="AF140">
            <v>360.5</v>
          </cell>
          <cell r="AG140">
            <v>333</v>
          </cell>
          <cell r="AH140">
            <v>337.5</v>
          </cell>
          <cell r="AI140">
            <v>361.5</v>
          </cell>
          <cell r="AJ140">
            <v>0</v>
          </cell>
          <cell r="AK140"/>
          <cell r="AL140">
            <v>78196</v>
          </cell>
          <cell r="AM140">
            <v>0</v>
          </cell>
          <cell r="AN140">
            <v>0</v>
          </cell>
          <cell r="AO140">
            <v>358</v>
          </cell>
          <cell r="AP140"/>
          <cell r="AQ140">
            <v>0</v>
          </cell>
          <cell r="AR140">
            <v>0.3</v>
          </cell>
          <cell r="AS140"/>
          <cell r="AT140">
            <v>0</v>
          </cell>
        </row>
        <row r="141">
          <cell r="A141">
            <v>345</v>
          </cell>
          <cell r="B141" t="str">
            <v>345 - Seaman</v>
          </cell>
          <cell r="C141" t="str">
            <v>Shawnee</v>
          </cell>
          <cell r="D141">
            <v>238418163</v>
          </cell>
          <cell r="E141">
            <v>221320784</v>
          </cell>
          <cell r="F141">
            <v>246004507</v>
          </cell>
          <cell r="G141">
            <v>228848658</v>
          </cell>
          <cell r="H141">
            <v>3619</v>
          </cell>
          <cell r="I141">
            <v>3721.5</v>
          </cell>
          <cell r="J141">
            <v>84</v>
          </cell>
          <cell r="K141">
            <v>23879941</v>
          </cell>
          <cell r="L141">
            <v>3762.8</v>
          </cell>
          <cell r="M141">
            <v>3654.5</v>
          </cell>
          <cell r="N141">
            <v>3651.3</v>
          </cell>
          <cell r="O141">
            <v>3867.1</v>
          </cell>
          <cell r="P141">
            <v>4070764</v>
          </cell>
          <cell r="Q141">
            <v>4218936</v>
          </cell>
          <cell r="R141">
            <v>3423957</v>
          </cell>
          <cell r="S141">
            <v>3447701</v>
          </cell>
          <cell r="T141">
            <v>4318</v>
          </cell>
          <cell r="U141">
            <v>3984</v>
          </cell>
          <cell r="V141">
            <v>0</v>
          </cell>
          <cell r="W141">
            <v>0</v>
          </cell>
          <cell r="X141">
            <v>1084</v>
          </cell>
          <cell r="Y141">
            <v>351</v>
          </cell>
          <cell r="Z141">
            <v>0.38</v>
          </cell>
          <cell r="AA141">
            <v>0.13</v>
          </cell>
          <cell r="AB141">
            <v>0.47749999999999998</v>
          </cell>
          <cell r="AC141"/>
          <cell r="AD141">
            <v>3055490</v>
          </cell>
          <cell r="AE141">
            <v>3055490</v>
          </cell>
          <cell r="AF141">
            <v>3744.2</v>
          </cell>
          <cell r="AG141">
            <v>3634</v>
          </cell>
          <cell r="AH141">
            <v>3648.5</v>
          </cell>
          <cell r="AI141">
            <v>3863.8</v>
          </cell>
          <cell r="AJ141">
            <v>0</v>
          </cell>
          <cell r="AK141"/>
          <cell r="AL141">
            <v>1006528</v>
          </cell>
          <cell r="AM141">
            <v>0</v>
          </cell>
          <cell r="AN141">
            <v>0</v>
          </cell>
          <cell r="AO141">
            <v>3834.3</v>
          </cell>
          <cell r="AP141"/>
          <cell r="AQ141">
            <v>0</v>
          </cell>
          <cell r="AR141">
            <v>0.3</v>
          </cell>
          <cell r="AS141"/>
          <cell r="AT141">
            <v>0</v>
          </cell>
        </row>
        <row r="142">
          <cell r="A142">
            <v>346</v>
          </cell>
          <cell r="B142" t="str">
            <v>346 - Jayhawk</v>
          </cell>
          <cell r="C142" t="str">
            <v>Linn</v>
          </cell>
          <cell r="D142">
            <v>56361827</v>
          </cell>
          <cell r="E142">
            <v>52310223</v>
          </cell>
          <cell r="F142">
            <v>57140105</v>
          </cell>
          <cell r="G142">
            <v>52993190</v>
          </cell>
          <cell r="H142">
            <v>530.5</v>
          </cell>
          <cell r="I142">
            <v>548</v>
          </cell>
          <cell r="J142">
            <v>302</v>
          </cell>
          <cell r="K142">
            <v>4801977</v>
          </cell>
          <cell r="L142">
            <v>514.5</v>
          </cell>
          <cell r="M142">
            <v>541.9</v>
          </cell>
          <cell r="N142">
            <v>549.70000000000005</v>
          </cell>
          <cell r="O142">
            <v>580.29999999999995</v>
          </cell>
          <cell r="P142">
            <v>589354</v>
          </cell>
          <cell r="Q142">
            <v>649413</v>
          </cell>
          <cell r="R142">
            <v>216225</v>
          </cell>
          <cell r="S142">
            <v>487029</v>
          </cell>
          <cell r="T142">
            <v>3481</v>
          </cell>
          <cell r="U142">
            <v>1296</v>
          </cell>
          <cell r="V142">
            <v>0</v>
          </cell>
          <cell r="W142">
            <v>0</v>
          </cell>
          <cell r="X142">
            <v>282</v>
          </cell>
          <cell r="Y142">
            <v>86</v>
          </cell>
          <cell r="Z142">
            <v>0.03</v>
          </cell>
          <cell r="AA142">
            <v>0</v>
          </cell>
          <cell r="AB142">
            <v>0.15620000000000001</v>
          </cell>
          <cell r="AC142"/>
          <cell r="AD142">
            <v>418404</v>
          </cell>
          <cell r="AE142">
            <v>418404</v>
          </cell>
          <cell r="AF142">
            <v>513.5</v>
          </cell>
          <cell r="AG142">
            <v>539</v>
          </cell>
          <cell r="AH142">
            <v>546</v>
          </cell>
          <cell r="AI142">
            <v>578.29999999999995</v>
          </cell>
          <cell r="AJ142">
            <v>0</v>
          </cell>
          <cell r="AK142"/>
          <cell r="AL142">
            <v>328576</v>
          </cell>
          <cell r="AM142">
            <v>0</v>
          </cell>
          <cell r="AN142">
            <v>0</v>
          </cell>
          <cell r="AO142">
            <v>570.79999999999995</v>
          </cell>
          <cell r="AP142"/>
          <cell r="AQ142">
            <v>0</v>
          </cell>
          <cell r="AR142">
            <v>0.3</v>
          </cell>
          <cell r="AS142"/>
          <cell r="AT142">
            <v>0</v>
          </cell>
        </row>
        <row r="143">
          <cell r="A143">
            <v>347</v>
          </cell>
          <cell r="B143" t="str">
            <v>347 - Kinsely-Offerle</v>
          </cell>
          <cell r="C143" t="str">
            <v>Edwards</v>
          </cell>
          <cell r="D143">
            <v>26272354</v>
          </cell>
          <cell r="E143">
            <v>24073417</v>
          </cell>
          <cell r="F143">
            <v>25950599</v>
          </cell>
          <cell r="G143">
            <v>23740850</v>
          </cell>
          <cell r="H143">
            <v>319</v>
          </cell>
          <cell r="I143">
            <v>332</v>
          </cell>
          <cell r="J143">
            <v>340</v>
          </cell>
          <cell r="K143">
            <v>2895537</v>
          </cell>
          <cell r="L143">
            <v>333.5</v>
          </cell>
          <cell r="M143">
            <v>324.5</v>
          </cell>
          <cell r="N143">
            <v>325.5</v>
          </cell>
          <cell r="O143">
            <v>314.5</v>
          </cell>
          <cell r="P143">
            <v>352466</v>
          </cell>
          <cell r="Q143">
            <v>328412</v>
          </cell>
          <cell r="R143">
            <v>339133</v>
          </cell>
          <cell r="S143">
            <v>388779</v>
          </cell>
          <cell r="T143">
            <v>4001</v>
          </cell>
          <cell r="U143">
            <v>5290</v>
          </cell>
          <cell r="V143">
            <v>0</v>
          </cell>
          <cell r="W143">
            <v>0</v>
          </cell>
          <cell r="X143">
            <v>133</v>
          </cell>
          <cell r="Y143">
            <v>44</v>
          </cell>
          <cell r="Z143">
            <v>0.19</v>
          </cell>
          <cell r="AA143">
            <v>0</v>
          </cell>
          <cell r="AB143">
            <v>0.33739999999999998</v>
          </cell>
          <cell r="AC143"/>
          <cell r="AD143">
            <v>279653</v>
          </cell>
          <cell r="AE143">
            <v>279653</v>
          </cell>
          <cell r="AF143">
            <v>333.5</v>
          </cell>
          <cell r="AG143">
            <v>324.5</v>
          </cell>
          <cell r="AH143">
            <v>325.5</v>
          </cell>
          <cell r="AI143">
            <v>314.5</v>
          </cell>
          <cell r="AJ143">
            <v>0</v>
          </cell>
          <cell r="AK143"/>
          <cell r="AL143">
            <v>214942</v>
          </cell>
          <cell r="AM143">
            <v>0</v>
          </cell>
          <cell r="AN143">
            <v>0</v>
          </cell>
          <cell r="AO143">
            <v>313</v>
          </cell>
          <cell r="AP143"/>
          <cell r="AQ143">
            <v>0</v>
          </cell>
          <cell r="AR143">
            <v>0.3</v>
          </cell>
          <cell r="AS143"/>
          <cell r="AT143">
            <v>0</v>
          </cell>
        </row>
        <row r="144">
          <cell r="A144">
            <v>348</v>
          </cell>
          <cell r="B144" t="str">
            <v>348 - Baldwin City</v>
          </cell>
          <cell r="C144" t="str">
            <v>Douglas</v>
          </cell>
          <cell r="D144">
            <v>80557591</v>
          </cell>
          <cell r="E144">
            <v>74064588</v>
          </cell>
          <cell r="F144">
            <v>84646019</v>
          </cell>
          <cell r="G144">
            <v>78092375</v>
          </cell>
          <cell r="H144">
            <v>1298.2</v>
          </cell>
          <cell r="I144">
            <v>1377.7</v>
          </cell>
          <cell r="J144">
            <v>139</v>
          </cell>
          <cell r="K144">
            <v>8749863</v>
          </cell>
          <cell r="L144">
            <v>1336.2</v>
          </cell>
          <cell r="M144">
            <v>1313.2</v>
          </cell>
          <cell r="N144">
            <v>1361.9</v>
          </cell>
          <cell r="O144">
            <v>1357.4</v>
          </cell>
          <cell r="P144">
            <v>1326512</v>
          </cell>
          <cell r="Q144">
            <v>1390553</v>
          </cell>
          <cell r="R144">
            <v>1424901</v>
          </cell>
          <cell r="S144">
            <v>1163351</v>
          </cell>
          <cell r="T144">
            <v>9234</v>
          </cell>
          <cell r="U144">
            <v>9208</v>
          </cell>
          <cell r="V144">
            <v>0</v>
          </cell>
          <cell r="W144">
            <v>0</v>
          </cell>
          <cell r="X144">
            <v>335</v>
          </cell>
          <cell r="Y144">
            <v>122</v>
          </cell>
          <cell r="Z144">
            <v>0.39</v>
          </cell>
          <cell r="AA144">
            <v>0.14000000000000001</v>
          </cell>
          <cell r="AB144">
            <v>0.50590000000000002</v>
          </cell>
          <cell r="AC144"/>
          <cell r="AD144">
            <v>831805</v>
          </cell>
          <cell r="AE144">
            <v>831805</v>
          </cell>
          <cell r="AF144">
            <v>1334.2</v>
          </cell>
          <cell r="AG144">
            <v>1313.2</v>
          </cell>
          <cell r="AH144">
            <v>1358.7</v>
          </cell>
          <cell r="AI144">
            <v>1351.5</v>
          </cell>
          <cell r="AJ144">
            <v>8.3999999999999995E-3</v>
          </cell>
          <cell r="AK144"/>
          <cell r="AL144">
            <v>380963</v>
          </cell>
          <cell r="AM144">
            <v>18</v>
          </cell>
          <cell r="AN144">
            <v>0</v>
          </cell>
          <cell r="AO144">
            <v>1339</v>
          </cell>
          <cell r="AP144"/>
          <cell r="AQ144">
            <v>0</v>
          </cell>
          <cell r="AR144">
            <v>0.3</v>
          </cell>
          <cell r="AS144"/>
          <cell r="AT144">
            <v>0</v>
          </cell>
        </row>
        <row r="145">
          <cell r="A145">
            <v>349</v>
          </cell>
          <cell r="B145" t="str">
            <v>349 - Stafford</v>
          </cell>
          <cell r="C145" t="str">
            <v>Stafford</v>
          </cell>
          <cell r="D145">
            <v>21488759</v>
          </cell>
          <cell r="E145">
            <v>19955243</v>
          </cell>
          <cell r="F145">
            <v>23496735</v>
          </cell>
          <cell r="G145">
            <v>21974690</v>
          </cell>
          <cell r="H145">
            <v>243.4</v>
          </cell>
          <cell r="I145">
            <v>202.1</v>
          </cell>
          <cell r="J145">
            <v>242</v>
          </cell>
          <cell r="K145">
            <v>2208908</v>
          </cell>
          <cell r="L145">
            <v>262.89999999999998</v>
          </cell>
          <cell r="M145">
            <v>243.4</v>
          </cell>
          <cell r="N145">
            <v>199.1</v>
          </cell>
          <cell r="O145">
            <v>229.8</v>
          </cell>
          <cell r="P145">
            <v>313243</v>
          </cell>
          <cell r="Q145">
            <v>294441</v>
          </cell>
          <cell r="R145">
            <v>87289</v>
          </cell>
          <cell r="S145">
            <v>271072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103</v>
          </cell>
          <cell r="Y145">
            <v>27</v>
          </cell>
          <cell r="Z145">
            <v>0.02</v>
          </cell>
          <cell r="AA145">
            <v>0</v>
          </cell>
          <cell r="AB145">
            <v>0.20530000000000001</v>
          </cell>
          <cell r="AC145"/>
          <cell r="AD145">
            <v>213788</v>
          </cell>
          <cell r="AE145">
            <v>213788</v>
          </cell>
          <cell r="AF145">
            <v>262.89999999999998</v>
          </cell>
          <cell r="AG145">
            <v>243.4</v>
          </cell>
          <cell r="AH145">
            <v>199.1</v>
          </cell>
          <cell r="AI145">
            <v>229.8</v>
          </cell>
          <cell r="AJ145">
            <v>0</v>
          </cell>
          <cell r="AK145"/>
          <cell r="AL145">
            <v>47380</v>
          </cell>
          <cell r="AM145">
            <v>0</v>
          </cell>
          <cell r="AN145">
            <v>0</v>
          </cell>
          <cell r="AO145">
            <v>229.8</v>
          </cell>
          <cell r="AP145"/>
          <cell r="AQ145">
            <v>0</v>
          </cell>
          <cell r="AR145">
            <v>0.3</v>
          </cell>
          <cell r="AS145"/>
          <cell r="AT145">
            <v>0</v>
          </cell>
        </row>
        <row r="146">
          <cell r="A146">
            <v>350</v>
          </cell>
          <cell r="B146" t="str">
            <v>350 - St. John-Hudson</v>
          </cell>
          <cell r="C146" t="str">
            <v>Stafford</v>
          </cell>
          <cell r="D146">
            <v>33288965</v>
          </cell>
          <cell r="E146">
            <v>31264419</v>
          </cell>
          <cell r="F146">
            <v>37818793</v>
          </cell>
          <cell r="G146">
            <v>35795340</v>
          </cell>
          <cell r="H146">
            <v>327.39999999999998</v>
          </cell>
          <cell r="I146">
            <v>325.5</v>
          </cell>
          <cell r="J146">
            <v>308.3</v>
          </cell>
          <cell r="K146">
            <v>2805402</v>
          </cell>
          <cell r="L146">
            <v>345</v>
          </cell>
          <cell r="M146">
            <v>327.39999999999998</v>
          </cell>
          <cell r="N146">
            <v>316</v>
          </cell>
          <cell r="O146">
            <v>308.3</v>
          </cell>
          <cell r="P146">
            <v>419368</v>
          </cell>
          <cell r="Q146">
            <v>394933</v>
          </cell>
          <cell r="R146">
            <v>147757</v>
          </cell>
          <cell r="S146">
            <v>393541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134</v>
          </cell>
          <cell r="Y146">
            <v>48</v>
          </cell>
          <cell r="Z146">
            <v>0</v>
          </cell>
          <cell r="AA146">
            <v>0</v>
          </cell>
          <cell r="AB146">
            <v>0.1176</v>
          </cell>
          <cell r="AC146"/>
          <cell r="AD146">
            <v>265160</v>
          </cell>
          <cell r="AE146">
            <v>265160</v>
          </cell>
          <cell r="AF146">
            <v>345</v>
          </cell>
          <cell r="AG146">
            <v>327.39999999999998</v>
          </cell>
          <cell r="AH146">
            <v>316</v>
          </cell>
          <cell r="AI146">
            <v>308.3</v>
          </cell>
          <cell r="AJ146">
            <v>0</v>
          </cell>
          <cell r="AK146"/>
          <cell r="AL146">
            <v>78966</v>
          </cell>
          <cell r="AM146">
            <v>0</v>
          </cell>
          <cell r="AN146">
            <v>0</v>
          </cell>
          <cell r="AO146">
            <v>302.8</v>
          </cell>
          <cell r="AP146"/>
          <cell r="AQ146">
            <v>0</v>
          </cell>
          <cell r="AR146">
            <v>0.3</v>
          </cell>
          <cell r="AS146"/>
          <cell r="AT146">
            <v>0</v>
          </cell>
        </row>
        <row r="147">
          <cell r="A147">
            <v>351</v>
          </cell>
          <cell r="B147" t="str">
            <v>351 - Macksville</v>
          </cell>
          <cell r="C147" t="str">
            <v>Stafford</v>
          </cell>
          <cell r="D147">
            <v>38475922</v>
          </cell>
          <cell r="E147">
            <v>37262411</v>
          </cell>
          <cell r="F147">
            <v>39517867</v>
          </cell>
          <cell r="G147">
            <v>38308723</v>
          </cell>
          <cell r="H147">
            <v>212.5</v>
          </cell>
          <cell r="I147">
            <v>228.5</v>
          </cell>
          <cell r="J147">
            <v>360</v>
          </cell>
          <cell r="K147">
            <v>2285423</v>
          </cell>
          <cell r="L147">
            <v>240.9</v>
          </cell>
          <cell r="M147">
            <v>215</v>
          </cell>
          <cell r="N147">
            <v>224.5</v>
          </cell>
          <cell r="O147">
            <v>227</v>
          </cell>
          <cell r="P147">
            <v>318065</v>
          </cell>
          <cell r="Q147">
            <v>275323</v>
          </cell>
          <cell r="R147">
            <v>0</v>
          </cell>
          <cell r="S147">
            <v>308335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120</v>
          </cell>
          <cell r="Y147">
            <v>36</v>
          </cell>
          <cell r="Z147">
            <v>0</v>
          </cell>
          <cell r="AA147">
            <v>0</v>
          </cell>
          <cell r="AB147">
            <v>0</v>
          </cell>
          <cell r="AC147"/>
          <cell r="AD147">
            <v>237131</v>
          </cell>
          <cell r="AE147">
            <v>237131</v>
          </cell>
          <cell r="AF147">
            <v>240.9</v>
          </cell>
          <cell r="AG147">
            <v>215</v>
          </cell>
          <cell r="AH147">
            <v>224.5</v>
          </cell>
          <cell r="AI147">
            <v>227</v>
          </cell>
          <cell r="AJ147">
            <v>0</v>
          </cell>
          <cell r="AK147"/>
          <cell r="AL147">
            <v>124034</v>
          </cell>
          <cell r="AM147">
            <v>0</v>
          </cell>
          <cell r="AN147">
            <v>0</v>
          </cell>
          <cell r="AO147">
            <v>221.5</v>
          </cell>
          <cell r="AP147"/>
          <cell r="AQ147">
            <v>0</v>
          </cell>
          <cell r="AR147">
            <v>0.3</v>
          </cell>
          <cell r="AS147"/>
          <cell r="AT147">
            <v>0</v>
          </cell>
        </row>
        <row r="148">
          <cell r="A148">
            <v>352</v>
          </cell>
          <cell r="B148" t="str">
            <v>352 - Goodland</v>
          </cell>
          <cell r="C148" t="str">
            <v>Sherman</v>
          </cell>
          <cell r="D148">
            <v>82881197</v>
          </cell>
          <cell r="E148">
            <v>77106327</v>
          </cell>
          <cell r="F148">
            <v>90535339</v>
          </cell>
          <cell r="G148">
            <v>84758515</v>
          </cell>
          <cell r="H148">
            <v>879.7</v>
          </cell>
          <cell r="I148">
            <v>905.9</v>
          </cell>
          <cell r="J148">
            <v>914.2</v>
          </cell>
          <cell r="K148">
            <v>6978148</v>
          </cell>
          <cell r="L148">
            <v>1046.5</v>
          </cell>
          <cell r="M148">
            <v>901.8</v>
          </cell>
          <cell r="N148">
            <v>886.7</v>
          </cell>
          <cell r="O148">
            <v>915.2</v>
          </cell>
          <cell r="P148">
            <v>906714</v>
          </cell>
          <cell r="Q148">
            <v>822776</v>
          </cell>
          <cell r="R148">
            <v>584433</v>
          </cell>
          <cell r="S148">
            <v>840606</v>
          </cell>
          <cell r="T148">
            <v>0</v>
          </cell>
          <cell r="U148">
            <v>0</v>
          </cell>
          <cell r="V148">
            <v>0</v>
          </cell>
          <cell r="W148">
            <v>268628</v>
          </cell>
          <cell r="X148">
            <v>371</v>
          </cell>
          <cell r="Y148">
            <v>121</v>
          </cell>
          <cell r="Z148">
            <v>0.05</v>
          </cell>
          <cell r="AA148">
            <v>0</v>
          </cell>
          <cell r="AB148">
            <v>0.2581</v>
          </cell>
          <cell r="AC148"/>
          <cell r="AD148">
            <v>715814</v>
          </cell>
          <cell r="AE148">
            <v>715814</v>
          </cell>
          <cell r="AF148">
            <v>1041.5</v>
          </cell>
          <cell r="AG148">
            <v>879.7</v>
          </cell>
          <cell r="AH148">
            <v>879.4</v>
          </cell>
          <cell r="AI148">
            <v>909.5</v>
          </cell>
          <cell r="AJ148">
            <v>0</v>
          </cell>
          <cell r="AK148"/>
          <cell r="AL148">
            <v>234972</v>
          </cell>
          <cell r="AM148">
            <v>1</v>
          </cell>
          <cell r="AN148">
            <v>0</v>
          </cell>
          <cell r="AO148">
            <v>897.5</v>
          </cell>
          <cell r="AP148"/>
          <cell r="AQ148">
            <v>0</v>
          </cell>
          <cell r="AR148">
            <v>0.3</v>
          </cell>
          <cell r="AS148"/>
          <cell r="AT148">
            <v>0</v>
          </cell>
        </row>
        <row r="149">
          <cell r="A149">
            <v>353</v>
          </cell>
          <cell r="B149" t="str">
            <v>353 - Wellington</v>
          </cell>
          <cell r="C149" t="str">
            <v>Sumner</v>
          </cell>
          <cell r="D149">
            <v>69897894</v>
          </cell>
          <cell r="E149">
            <v>61498301</v>
          </cell>
          <cell r="F149">
            <v>71166332</v>
          </cell>
          <cell r="G149">
            <v>62735106</v>
          </cell>
          <cell r="H149">
            <v>1534.5</v>
          </cell>
          <cell r="I149">
            <v>1589.5</v>
          </cell>
          <cell r="J149">
            <v>228.5</v>
          </cell>
          <cell r="K149">
            <v>10683201</v>
          </cell>
          <cell r="L149">
            <v>1558</v>
          </cell>
          <cell r="M149">
            <v>1538</v>
          </cell>
          <cell r="N149">
            <v>1543</v>
          </cell>
          <cell r="O149">
            <v>1534.2</v>
          </cell>
          <cell r="P149">
            <v>2047065</v>
          </cell>
          <cell r="Q149">
            <v>2123635</v>
          </cell>
          <cell r="R149">
            <v>2177023</v>
          </cell>
          <cell r="S149">
            <v>1855849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688</v>
          </cell>
          <cell r="Y149">
            <v>174</v>
          </cell>
          <cell r="Z149">
            <v>0.56000000000000005</v>
          </cell>
          <cell r="AA149">
            <v>0.31</v>
          </cell>
          <cell r="AB149">
            <v>0.6361</v>
          </cell>
          <cell r="AC149"/>
          <cell r="AD149">
            <v>1216169</v>
          </cell>
          <cell r="AE149">
            <v>1216169</v>
          </cell>
          <cell r="AF149">
            <v>1558</v>
          </cell>
          <cell r="AG149">
            <v>1538</v>
          </cell>
          <cell r="AH149">
            <v>1543</v>
          </cell>
          <cell r="AI149">
            <v>1534.2</v>
          </cell>
          <cell r="AJ149">
            <v>0</v>
          </cell>
          <cell r="AK149"/>
          <cell r="AL149">
            <v>219179</v>
          </cell>
          <cell r="AM149">
            <v>0</v>
          </cell>
          <cell r="AN149">
            <v>0</v>
          </cell>
          <cell r="AO149">
            <v>1528.2</v>
          </cell>
          <cell r="AP149"/>
          <cell r="AQ149">
            <v>0</v>
          </cell>
          <cell r="AR149">
            <v>0.3</v>
          </cell>
          <cell r="AS149"/>
          <cell r="AT149">
            <v>0</v>
          </cell>
        </row>
        <row r="150">
          <cell r="A150">
            <v>355</v>
          </cell>
          <cell r="B150" t="str">
            <v>355 - Ellinwood</v>
          </cell>
          <cell r="C150" t="str">
            <v>Barton</v>
          </cell>
          <cell r="D150">
            <v>29241577</v>
          </cell>
          <cell r="E150">
            <v>26515686</v>
          </cell>
          <cell r="F150">
            <v>33178980</v>
          </cell>
          <cell r="G150">
            <v>30423944</v>
          </cell>
          <cell r="H150">
            <v>424.3</v>
          </cell>
          <cell r="I150">
            <v>446.4</v>
          </cell>
          <cell r="J150">
            <v>154</v>
          </cell>
          <cell r="K150">
            <v>3469196</v>
          </cell>
          <cell r="L150">
            <v>414.2</v>
          </cell>
          <cell r="M150">
            <v>424.3</v>
          </cell>
          <cell r="N150">
            <v>423.4</v>
          </cell>
          <cell r="O150">
            <v>450.3</v>
          </cell>
          <cell r="P150">
            <v>474795</v>
          </cell>
          <cell r="Q150">
            <v>462355</v>
          </cell>
          <cell r="R150">
            <v>461029</v>
          </cell>
          <cell r="S150">
            <v>443078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154</v>
          </cell>
          <cell r="Y150">
            <v>84</v>
          </cell>
          <cell r="Z150">
            <v>0.27</v>
          </cell>
          <cell r="AA150">
            <v>0.02</v>
          </cell>
          <cell r="AB150">
            <v>0.40899999999999997</v>
          </cell>
          <cell r="AC150"/>
          <cell r="AD150">
            <v>371048</v>
          </cell>
          <cell r="AE150">
            <v>371048</v>
          </cell>
          <cell r="AF150">
            <v>414.2</v>
          </cell>
          <cell r="AG150">
            <v>424.3</v>
          </cell>
          <cell r="AH150">
            <v>423.4</v>
          </cell>
          <cell r="AI150">
            <v>450.3</v>
          </cell>
          <cell r="AJ150">
            <v>0</v>
          </cell>
          <cell r="AK150"/>
          <cell r="AL150">
            <v>88211</v>
          </cell>
          <cell r="AM150">
            <v>0</v>
          </cell>
          <cell r="AN150">
            <v>0</v>
          </cell>
          <cell r="AO150">
            <v>450.3</v>
          </cell>
          <cell r="AP150"/>
          <cell r="AQ150">
            <v>0</v>
          </cell>
          <cell r="AR150">
            <v>0.3</v>
          </cell>
          <cell r="AS150"/>
          <cell r="AT150">
            <v>0</v>
          </cell>
        </row>
        <row r="151">
          <cell r="A151">
            <v>356</v>
          </cell>
          <cell r="B151" t="str">
            <v>356 - Conway Springs</v>
          </cell>
          <cell r="C151" t="str">
            <v>Sumner</v>
          </cell>
          <cell r="D151">
            <v>22976352</v>
          </cell>
          <cell r="E151">
            <v>20720818</v>
          </cell>
          <cell r="F151">
            <v>23665481</v>
          </cell>
          <cell r="G151">
            <v>21402435</v>
          </cell>
          <cell r="H151">
            <v>470.3</v>
          </cell>
          <cell r="I151">
            <v>465.2</v>
          </cell>
          <cell r="J151">
            <v>158.19999999999999</v>
          </cell>
          <cell r="K151">
            <v>3620623</v>
          </cell>
          <cell r="L151">
            <v>480.5</v>
          </cell>
          <cell r="M151">
            <v>470.3</v>
          </cell>
          <cell r="N151">
            <v>444.3</v>
          </cell>
          <cell r="O151">
            <v>444.7</v>
          </cell>
          <cell r="P151">
            <v>451735</v>
          </cell>
          <cell r="Q151">
            <v>462810</v>
          </cell>
          <cell r="R151">
            <v>722707</v>
          </cell>
          <cell r="S151">
            <v>511282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92</v>
          </cell>
          <cell r="Y151">
            <v>70</v>
          </cell>
          <cell r="Z151">
            <v>0.49</v>
          </cell>
          <cell r="AA151">
            <v>0.24</v>
          </cell>
          <cell r="AB151">
            <v>0.59819999999999995</v>
          </cell>
          <cell r="AC151"/>
          <cell r="AD151">
            <v>384914</v>
          </cell>
          <cell r="AE151">
            <v>384914</v>
          </cell>
          <cell r="AF151">
            <v>480.5</v>
          </cell>
          <cell r="AG151">
            <v>470.3</v>
          </cell>
          <cell r="AH151">
            <v>444.3</v>
          </cell>
          <cell r="AI151">
            <v>444.7</v>
          </cell>
          <cell r="AJ151">
            <v>0</v>
          </cell>
          <cell r="AK151"/>
          <cell r="AL151">
            <v>174881</v>
          </cell>
          <cell r="AM151">
            <v>0</v>
          </cell>
          <cell r="AN151">
            <v>0</v>
          </cell>
          <cell r="AO151">
            <v>444.7</v>
          </cell>
          <cell r="AP151"/>
          <cell r="AQ151">
            <v>0</v>
          </cell>
          <cell r="AR151">
            <v>0.3</v>
          </cell>
          <cell r="AS151"/>
          <cell r="AT151">
            <v>0</v>
          </cell>
        </row>
        <row r="152">
          <cell r="A152">
            <v>357</v>
          </cell>
          <cell r="B152" t="str">
            <v>357 - Belle Plaine</v>
          </cell>
          <cell r="C152" t="str">
            <v>Sumner</v>
          </cell>
          <cell r="D152">
            <v>23863780</v>
          </cell>
          <cell r="E152">
            <v>20764999</v>
          </cell>
          <cell r="F152">
            <v>24284072</v>
          </cell>
          <cell r="G152">
            <v>21225381</v>
          </cell>
          <cell r="H152">
            <v>574.5</v>
          </cell>
          <cell r="I152">
            <v>586.5</v>
          </cell>
          <cell r="J152">
            <v>84</v>
          </cell>
          <cell r="K152">
            <v>4719883</v>
          </cell>
          <cell r="L152">
            <v>599.79999999999995</v>
          </cell>
          <cell r="M152">
            <v>610.79999999999995</v>
          </cell>
          <cell r="N152">
            <v>589.20000000000005</v>
          </cell>
          <cell r="O152">
            <v>630.6</v>
          </cell>
          <cell r="P152">
            <v>711635</v>
          </cell>
          <cell r="Q152">
            <v>745462</v>
          </cell>
          <cell r="R152">
            <v>1031461</v>
          </cell>
          <cell r="S152">
            <v>945653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187</v>
          </cell>
          <cell r="Y152">
            <v>76</v>
          </cell>
          <cell r="Z152">
            <v>0.63</v>
          </cell>
          <cell r="AA152">
            <v>0.38</v>
          </cell>
          <cell r="AB152">
            <v>0.68489999999999995</v>
          </cell>
          <cell r="AC152"/>
          <cell r="AD152">
            <v>461072</v>
          </cell>
          <cell r="AE152">
            <v>461072</v>
          </cell>
          <cell r="AF152">
            <v>599.79999999999995</v>
          </cell>
          <cell r="AG152">
            <v>582</v>
          </cell>
          <cell r="AH152">
            <v>579</v>
          </cell>
          <cell r="AI152">
            <v>622.4</v>
          </cell>
          <cell r="AJ152">
            <v>0</v>
          </cell>
          <cell r="AK152"/>
          <cell r="AL152">
            <v>160243</v>
          </cell>
          <cell r="AM152">
            <v>4</v>
          </cell>
          <cell r="AN152">
            <v>0</v>
          </cell>
          <cell r="AO152">
            <v>613.9</v>
          </cell>
          <cell r="AP152"/>
          <cell r="AQ152">
            <v>0</v>
          </cell>
          <cell r="AR152">
            <v>0.3</v>
          </cell>
          <cell r="AS152"/>
          <cell r="AT152">
            <v>0</v>
          </cell>
        </row>
        <row r="153">
          <cell r="A153">
            <v>358</v>
          </cell>
          <cell r="B153" t="str">
            <v>358 - Oxford</v>
          </cell>
          <cell r="C153" t="str">
            <v>Sumner</v>
          </cell>
          <cell r="D153">
            <v>17255216</v>
          </cell>
          <cell r="E153">
            <v>15402433</v>
          </cell>
          <cell r="F153">
            <v>18194308</v>
          </cell>
          <cell r="G153">
            <v>16343109</v>
          </cell>
          <cell r="H153">
            <v>287</v>
          </cell>
          <cell r="I153">
            <v>296.5</v>
          </cell>
          <cell r="J153">
            <v>136</v>
          </cell>
          <cell r="K153">
            <v>2936772</v>
          </cell>
          <cell r="L153">
            <v>353</v>
          </cell>
          <cell r="M153">
            <v>423.4</v>
          </cell>
          <cell r="N153">
            <v>376.7</v>
          </cell>
          <cell r="O153">
            <v>437.1</v>
          </cell>
          <cell r="P153">
            <v>397746</v>
          </cell>
          <cell r="Q153">
            <v>416802</v>
          </cell>
          <cell r="R153">
            <v>577160</v>
          </cell>
          <cell r="S153">
            <v>489876</v>
          </cell>
          <cell r="T153">
            <v>5616</v>
          </cell>
          <cell r="U153">
            <v>6169</v>
          </cell>
          <cell r="V153">
            <v>0</v>
          </cell>
          <cell r="W153">
            <v>0</v>
          </cell>
          <cell r="X153">
            <v>125</v>
          </cell>
          <cell r="Y153">
            <v>43</v>
          </cell>
          <cell r="Z153">
            <v>0.6</v>
          </cell>
          <cell r="AA153">
            <v>0.35</v>
          </cell>
          <cell r="AB153">
            <v>0.65890000000000004</v>
          </cell>
          <cell r="AC153"/>
          <cell r="AD153">
            <v>270500</v>
          </cell>
          <cell r="AE153">
            <v>270500</v>
          </cell>
          <cell r="AF153">
            <v>317.60000000000002</v>
          </cell>
          <cell r="AG153">
            <v>289.5</v>
          </cell>
          <cell r="AH153">
            <v>291</v>
          </cell>
          <cell r="AI153">
            <v>369.9</v>
          </cell>
          <cell r="AJ153">
            <v>0</v>
          </cell>
          <cell r="AK153"/>
          <cell r="AL153">
            <v>115175</v>
          </cell>
          <cell r="AM153">
            <v>34</v>
          </cell>
          <cell r="AN153">
            <v>0</v>
          </cell>
          <cell r="AO153">
            <v>368.9</v>
          </cell>
          <cell r="AP153"/>
          <cell r="AQ153">
            <v>0</v>
          </cell>
          <cell r="AR153">
            <v>0.3</v>
          </cell>
          <cell r="AS153"/>
          <cell r="AT153">
            <v>0</v>
          </cell>
        </row>
        <row r="154">
          <cell r="A154">
            <v>359</v>
          </cell>
          <cell r="B154" t="str">
            <v>359 - Argonia</v>
          </cell>
          <cell r="C154" t="str">
            <v>Sumner</v>
          </cell>
          <cell r="D154">
            <v>15509249</v>
          </cell>
          <cell r="E154">
            <v>14432373</v>
          </cell>
          <cell r="F154">
            <v>18565133</v>
          </cell>
          <cell r="G154">
            <v>17473826</v>
          </cell>
          <cell r="H154">
            <v>155</v>
          </cell>
          <cell r="I154">
            <v>186</v>
          </cell>
          <cell r="J154">
            <v>174</v>
          </cell>
          <cell r="K154">
            <v>1787878</v>
          </cell>
          <cell r="L154">
            <v>165.9</v>
          </cell>
          <cell r="M154">
            <v>157</v>
          </cell>
          <cell r="N154">
            <v>182</v>
          </cell>
          <cell r="O154">
            <v>171.5</v>
          </cell>
          <cell r="P154">
            <v>207218</v>
          </cell>
          <cell r="Q154">
            <v>217495</v>
          </cell>
          <cell r="R154">
            <v>151168</v>
          </cell>
          <cell r="S154">
            <v>242767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65</v>
          </cell>
          <cell r="Y154">
            <v>16</v>
          </cell>
          <cell r="Z154">
            <v>0</v>
          </cell>
          <cell r="AA154">
            <v>0</v>
          </cell>
          <cell r="AB154">
            <v>0.22220000000000001</v>
          </cell>
          <cell r="AC154"/>
          <cell r="AD154">
            <v>158597</v>
          </cell>
          <cell r="AE154">
            <v>158597</v>
          </cell>
          <cell r="AF154">
            <v>165.9</v>
          </cell>
          <cell r="AG154">
            <v>157</v>
          </cell>
          <cell r="AH154">
            <v>182</v>
          </cell>
          <cell r="AI154">
            <v>171.5</v>
          </cell>
          <cell r="AJ154">
            <v>0</v>
          </cell>
          <cell r="AK154"/>
          <cell r="AL154">
            <v>72803</v>
          </cell>
          <cell r="AM154">
            <v>0</v>
          </cell>
          <cell r="AN154">
            <v>0</v>
          </cell>
          <cell r="AO154">
            <v>170</v>
          </cell>
          <cell r="AP154"/>
          <cell r="AQ154">
            <v>0</v>
          </cell>
          <cell r="AR154">
            <v>0.3</v>
          </cell>
          <cell r="AS154"/>
          <cell r="AT154">
            <v>0</v>
          </cell>
        </row>
        <row r="155">
          <cell r="A155">
            <v>360</v>
          </cell>
          <cell r="B155" t="str">
            <v>360 - Caldwell</v>
          </cell>
          <cell r="C155" t="str">
            <v>Sumner</v>
          </cell>
          <cell r="D155">
            <v>17394251</v>
          </cell>
          <cell r="E155">
            <v>15783359</v>
          </cell>
          <cell r="F155">
            <v>18552192</v>
          </cell>
          <cell r="G155">
            <v>16888567</v>
          </cell>
          <cell r="H155">
            <v>222</v>
          </cell>
          <cell r="I155">
            <v>221.5</v>
          </cell>
          <cell r="J155">
            <v>194</v>
          </cell>
          <cell r="K155">
            <v>2188863</v>
          </cell>
          <cell r="L155">
            <v>247</v>
          </cell>
          <cell r="M155">
            <v>234</v>
          </cell>
          <cell r="N155">
            <v>222</v>
          </cell>
          <cell r="O155">
            <v>245</v>
          </cell>
          <cell r="P155">
            <v>278749</v>
          </cell>
          <cell r="Q155">
            <v>292574</v>
          </cell>
          <cell r="R155">
            <v>280000</v>
          </cell>
          <cell r="S155">
            <v>317974</v>
          </cell>
          <cell r="T155">
            <v>3749</v>
          </cell>
          <cell r="U155">
            <v>3975</v>
          </cell>
          <cell r="V155">
            <v>0</v>
          </cell>
          <cell r="W155">
            <v>0</v>
          </cell>
          <cell r="X155">
            <v>109</v>
          </cell>
          <cell r="Y155">
            <v>16</v>
          </cell>
          <cell r="Z155">
            <v>0.26</v>
          </cell>
          <cell r="AA155">
            <v>0.01</v>
          </cell>
          <cell r="AB155">
            <v>0.37540000000000001</v>
          </cell>
          <cell r="AC155"/>
          <cell r="AD155">
            <v>211278</v>
          </cell>
          <cell r="AE155">
            <v>211278</v>
          </cell>
          <cell r="AF155">
            <v>247</v>
          </cell>
          <cell r="AG155">
            <v>226</v>
          </cell>
          <cell r="AH155">
            <v>218.5</v>
          </cell>
          <cell r="AI155">
            <v>243</v>
          </cell>
          <cell r="AJ155">
            <v>0</v>
          </cell>
          <cell r="AK155"/>
          <cell r="AL155">
            <v>62788</v>
          </cell>
          <cell r="AM155">
            <v>2</v>
          </cell>
          <cell r="AN155">
            <v>0</v>
          </cell>
          <cell r="AO155">
            <v>239</v>
          </cell>
          <cell r="AP155"/>
          <cell r="AQ155">
            <v>0</v>
          </cell>
          <cell r="AR155">
            <v>0.3</v>
          </cell>
          <cell r="AS155"/>
          <cell r="AT155">
            <v>0</v>
          </cell>
        </row>
        <row r="156">
          <cell r="A156">
            <v>361</v>
          </cell>
          <cell r="B156" t="str">
            <v>361 - Chaparral Schools</v>
          </cell>
          <cell r="C156" t="str">
            <v>Harper</v>
          </cell>
          <cell r="D156">
            <v>88208523</v>
          </cell>
          <cell r="E156">
            <v>82894050</v>
          </cell>
          <cell r="F156">
            <v>81357468</v>
          </cell>
          <cell r="G156">
            <v>76014582</v>
          </cell>
          <cell r="H156">
            <v>788.5</v>
          </cell>
          <cell r="I156">
            <v>796.1</v>
          </cell>
          <cell r="J156">
            <v>597.5</v>
          </cell>
          <cell r="K156">
            <v>6870166</v>
          </cell>
          <cell r="L156">
            <v>847.8</v>
          </cell>
          <cell r="M156">
            <v>815.5</v>
          </cell>
          <cell r="N156">
            <v>783.4</v>
          </cell>
          <cell r="O156">
            <v>800.1</v>
          </cell>
          <cell r="P156">
            <v>1131349</v>
          </cell>
          <cell r="Q156">
            <v>1043578</v>
          </cell>
          <cell r="R156">
            <v>216100</v>
          </cell>
          <cell r="S156">
            <v>953494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417</v>
          </cell>
          <cell r="Y156">
            <v>120</v>
          </cell>
          <cell r="Z156">
            <v>0.03</v>
          </cell>
          <cell r="AA156">
            <v>0</v>
          </cell>
          <cell r="AB156">
            <v>9.3700000000000006E-2</v>
          </cell>
          <cell r="AC156"/>
          <cell r="AD156">
            <v>635991</v>
          </cell>
          <cell r="AE156">
            <v>635991</v>
          </cell>
          <cell r="AF156">
            <v>847.8</v>
          </cell>
          <cell r="AG156">
            <v>797.5</v>
          </cell>
          <cell r="AH156">
            <v>773.6</v>
          </cell>
          <cell r="AI156">
            <v>792.9</v>
          </cell>
          <cell r="AJ156">
            <v>0</v>
          </cell>
          <cell r="AK156"/>
          <cell r="AL156">
            <v>419483</v>
          </cell>
          <cell r="AM156">
            <v>0</v>
          </cell>
          <cell r="AN156">
            <v>0</v>
          </cell>
          <cell r="AO156">
            <v>778.9</v>
          </cell>
          <cell r="AP156"/>
          <cell r="AQ156">
            <v>0</v>
          </cell>
          <cell r="AR156">
            <v>0.3</v>
          </cell>
          <cell r="AS156"/>
          <cell r="AT156">
            <v>0</v>
          </cell>
        </row>
        <row r="157">
          <cell r="A157">
            <v>362</v>
          </cell>
          <cell r="B157" t="str">
            <v>362 - Prairie View</v>
          </cell>
          <cell r="C157" t="str">
            <v>Linn</v>
          </cell>
          <cell r="D157">
            <v>168201403</v>
          </cell>
          <cell r="E157">
            <v>161684678</v>
          </cell>
          <cell r="F157">
            <v>187639680</v>
          </cell>
          <cell r="G157">
            <v>181010257</v>
          </cell>
          <cell r="H157">
            <v>852.1</v>
          </cell>
          <cell r="I157">
            <v>907.4</v>
          </cell>
          <cell r="J157">
            <v>320</v>
          </cell>
          <cell r="K157">
            <v>7168336</v>
          </cell>
          <cell r="L157">
            <v>868.1</v>
          </cell>
          <cell r="M157">
            <v>852.1</v>
          </cell>
          <cell r="N157">
            <v>881.4</v>
          </cell>
          <cell r="O157">
            <v>881.8</v>
          </cell>
          <cell r="P157">
            <v>1280883</v>
          </cell>
          <cell r="Q157">
            <v>1147557</v>
          </cell>
          <cell r="R157">
            <v>0</v>
          </cell>
          <cell r="S157">
            <v>1412645</v>
          </cell>
          <cell r="T157">
            <v>0</v>
          </cell>
          <cell r="U157">
            <v>3197</v>
          </cell>
          <cell r="V157">
            <v>0</v>
          </cell>
          <cell r="W157">
            <v>0</v>
          </cell>
          <cell r="X157">
            <v>334</v>
          </cell>
          <cell r="Y157">
            <v>99</v>
          </cell>
          <cell r="Z157">
            <v>0</v>
          </cell>
          <cell r="AA157">
            <v>0</v>
          </cell>
          <cell r="AB157">
            <v>0</v>
          </cell>
          <cell r="AC157"/>
          <cell r="AD157">
            <v>832556</v>
          </cell>
          <cell r="AE157">
            <v>832556</v>
          </cell>
          <cell r="AF157">
            <v>864.6</v>
          </cell>
          <cell r="AG157">
            <v>852.1</v>
          </cell>
          <cell r="AH157">
            <v>881.4</v>
          </cell>
          <cell r="AI157">
            <v>881.8</v>
          </cell>
          <cell r="AJ157">
            <v>0</v>
          </cell>
          <cell r="AK157"/>
          <cell r="AL157">
            <v>582808</v>
          </cell>
          <cell r="AM157">
            <v>2</v>
          </cell>
          <cell r="AN157">
            <v>0</v>
          </cell>
          <cell r="AO157">
            <v>881.8</v>
          </cell>
          <cell r="AP157"/>
          <cell r="AQ157">
            <v>0</v>
          </cell>
          <cell r="AR157">
            <v>0.3</v>
          </cell>
          <cell r="AS157"/>
          <cell r="AT157">
            <v>0</v>
          </cell>
        </row>
        <row r="158">
          <cell r="A158">
            <v>363</v>
          </cell>
          <cell r="B158" t="str">
            <v>363 - Holcomb</v>
          </cell>
          <cell r="C158" t="str">
            <v>Finney</v>
          </cell>
          <cell r="D158">
            <v>110465397</v>
          </cell>
          <cell r="E158">
            <v>108341613</v>
          </cell>
          <cell r="F158">
            <v>120003496</v>
          </cell>
          <cell r="G158">
            <v>117870518</v>
          </cell>
          <cell r="H158">
            <v>946.5</v>
          </cell>
          <cell r="I158">
            <v>973.5</v>
          </cell>
          <cell r="J158">
            <v>231</v>
          </cell>
          <cell r="K158">
            <v>6700836</v>
          </cell>
          <cell r="L158">
            <v>953.1</v>
          </cell>
          <cell r="M158">
            <v>982.3</v>
          </cell>
          <cell r="N158">
            <v>950.5</v>
          </cell>
          <cell r="O158">
            <v>965.5</v>
          </cell>
          <cell r="P158">
            <v>514072</v>
          </cell>
          <cell r="Q158">
            <v>549637</v>
          </cell>
          <cell r="R158">
            <v>56975</v>
          </cell>
          <cell r="S158">
            <v>529925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394</v>
          </cell>
          <cell r="Y158">
            <v>125</v>
          </cell>
          <cell r="Z158">
            <v>0</v>
          </cell>
          <cell r="AA158">
            <v>0</v>
          </cell>
          <cell r="AB158">
            <v>0</v>
          </cell>
          <cell r="AC158"/>
          <cell r="AD158">
            <v>684725</v>
          </cell>
          <cell r="AE158">
            <v>684725</v>
          </cell>
          <cell r="AF158">
            <v>949.3</v>
          </cell>
          <cell r="AG158">
            <v>958.5</v>
          </cell>
          <cell r="AH158">
            <v>949</v>
          </cell>
          <cell r="AI158">
            <v>965.5</v>
          </cell>
          <cell r="AJ158">
            <v>0</v>
          </cell>
          <cell r="AK158"/>
          <cell r="AL158">
            <v>125575</v>
          </cell>
          <cell r="AM158">
            <v>2</v>
          </cell>
          <cell r="AN158">
            <v>0</v>
          </cell>
          <cell r="AO158">
            <v>956</v>
          </cell>
          <cell r="AP158"/>
          <cell r="AQ158">
            <v>0</v>
          </cell>
          <cell r="AR158">
            <v>0.3</v>
          </cell>
          <cell r="AS158"/>
          <cell r="AT158">
            <v>0</v>
          </cell>
        </row>
        <row r="159">
          <cell r="A159">
            <v>364</v>
          </cell>
          <cell r="B159" t="str">
            <v>364 - Marysville</v>
          </cell>
          <cell r="C159" t="str">
            <v>Marshall</v>
          </cell>
          <cell r="D159">
            <v>87936766</v>
          </cell>
          <cell r="E159">
            <v>82770437</v>
          </cell>
          <cell r="F159">
            <v>93061137</v>
          </cell>
          <cell r="G159">
            <v>87863958</v>
          </cell>
          <cell r="H159">
            <v>689.5</v>
          </cell>
          <cell r="I159">
            <v>702.5</v>
          </cell>
          <cell r="J159">
            <v>325</v>
          </cell>
          <cell r="K159">
            <v>5278706</v>
          </cell>
          <cell r="L159">
            <v>707.8</v>
          </cell>
          <cell r="M159">
            <v>693.5</v>
          </cell>
          <cell r="N159">
            <v>696.5</v>
          </cell>
          <cell r="O159">
            <v>739.4</v>
          </cell>
          <cell r="P159">
            <v>656886</v>
          </cell>
          <cell r="Q159">
            <v>631595</v>
          </cell>
          <cell r="R159">
            <v>0</v>
          </cell>
          <cell r="S159">
            <v>863551</v>
          </cell>
          <cell r="T159">
            <v>6303</v>
          </cell>
          <cell r="U159">
            <v>7081</v>
          </cell>
          <cell r="V159">
            <v>0</v>
          </cell>
          <cell r="W159">
            <v>0</v>
          </cell>
          <cell r="X159">
            <v>248</v>
          </cell>
          <cell r="Y159">
            <v>97</v>
          </cell>
          <cell r="Z159">
            <v>0</v>
          </cell>
          <cell r="AA159">
            <v>0</v>
          </cell>
          <cell r="AB159">
            <v>0</v>
          </cell>
          <cell r="AC159"/>
          <cell r="AD159">
            <v>711652</v>
          </cell>
          <cell r="AE159">
            <v>711652</v>
          </cell>
          <cell r="AF159">
            <v>707.8</v>
          </cell>
          <cell r="AG159">
            <v>693.5</v>
          </cell>
          <cell r="AH159">
            <v>696.5</v>
          </cell>
          <cell r="AI159">
            <v>739.4</v>
          </cell>
          <cell r="AJ159">
            <v>0</v>
          </cell>
          <cell r="AK159"/>
          <cell r="AL159">
            <v>221875</v>
          </cell>
          <cell r="AM159">
            <v>1</v>
          </cell>
          <cell r="AN159">
            <v>0</v>
          </cell>
          <cell r="AO159">
            <v>735.4</v>
          </cell>
          <cell r="AP159"/>
          <cell r="AQ159">
            <v>0</v>
          </cell>
          <cell r="AR159">
            <v>0.3</v>
          </cell>
          <cell r="AS159"/>
          <cell r="AT159">
            <v>0</v>
          </cell>
        </row>
        <row r="160">
          <cell r="A160">
            <v>365</v>
          </cell>
          <cell r="B160" t="str">
            <v>365 - Garnett</v>
          </cell>
          <cell r="C160" t="str">
            <v>Anderson</v>
          </cell>
          <cell r="D160">
            <v>77044833</v>
          </cell>
          <cell r="E160">
            <v>70604623</v>
          </cell>
          <cell r="F160">
            <v>79788966</v>
          </cell>
          <cell r="G160">
            <v>73360685</v>
          </cell>
          <cell r="H160">
            <v>988</v>
          </cell>
          <cell r="I160">
            <v>977.6</v>
          </cell>
          <cell r="J160">
            <v>430</v>
          </cell>
          <cell r="K160">
            <v>7104641</v>
          </cell>
          <cell r="L160">
            <v>1022</v>
          </cell>
          <cell r="M160">
            <v>988</v>
          </cell>
          <cell r="N160">
            <v>953.1</v>
          </cell>
          <cell r="O160">
            <v>1003</v>
          </cell>
          <cell r="P160">
            <v>838972</v>
          </cell>
          <cell r="Q160">
            <v>912700</v>
          </cell>
          <cell r="R160">
            <v>811408</v>
          </cell>
          <cell r="S160">
            <v>918984</v>
          </cell>
          <cell r="T160">
            <v>1121</v>
          </cell>
          <cell r="U160">
            <v>3607</v>
          </cell>
          <cell r="V160">
            <v>0</v>
          </cell>
          <cell r="W160">
            <v>0</v>
          </cell>
          <cell r="X160">
            <v>348</v>
          </cell>
          <cell r="Y160">
            <v>159</v>
          </cell>
          <cell r="Z160">
            <v>0.22</v>
          </cell>
          <cell r="AA160">
            <v>0</v>
          </cell>
          <cell r="AB160">
            <v>0.36930000000000002</v>
          </cell>
          <cell r="AC160"/>
          <cell r="AD160">
            <v>765688</v>
          </cell>
          <cell r="AE160">
            <v>765688</v>
          </cell>
          <cell r="AF160">
            <v>1022</v>
          </cell>
          <cell r="AG160">
            <v>988</v>
          </cell>
          <cell r="AH160">
            <v>953.1</v>
          </cell>
          <cell r="AI160">
            <v>1003</v>
          </cell>
          <cell r="AJ160">
            <v>0</v>
          </cell>
          <cell r="AK160"/>
          <cell r="AL160">
            <v>390593</v>
          </cell>
          <cell r="AM160">
            <v>0</v>
          </cell>
          <cell r="AN160">
            <v>0</v>
          </cell>
          <cell r="AO160">
            <v>997.5</v>
          </cell>
          <cell r="AP160"/>
          <cell r="AQ160">
            <v>0</v>
          </cell>
          <cell r="AR160">
            <v>0.3</v>
          </cell>
          <cell r="AS160"/>
          <cell r="AT160">
            <v>0</v>
          </cell>
        </row>
        <row r="161">
          <cell r="A161">
            <v>366</v>
          </cell>
          <cell r="B161" t="str">
            <v>366 - Woodson</v>
          </cell>
          <cell r="C161" t="str">
            <v>Woodson</v>
          </cell>
          <cell r="D161">
            <v>29153707</v>
          </cell>
          <cell r="E161">
            <v>26264130</v>
          </cell>
          <cell r="F161">
            <v>31964716</v>
          </cell>
          <cell r="G161">
            <v>29072290</v>
          </cell>
          <cell r="H161">
            <v>421.5</v>
          </cell>
          <cell r="I161">
            <v>442</v>
          </cell>
          <cell r="J161">
            <v>422</v>
          </cell>
          <cell r="K161">
            <v>3993566</v>
          </cell>
          <cell r="L161">
            <v>430.6</v>
          </cell>
          <cell r="M161">
            <v>429.5</v>
          </cell>
          <cell r="N161">
            <v>436.5</v>
          </cell>
          <cell r="O161">
            <v>464.5</v>
          </cell>
          <cell r="P161">
            <v>519804</v>
          </cell>
          <cell r="Q161">
            <v>546645</v>
          </cell>
          <cell r="R161">
            <v>555405</v>
          </cell>
          <cell r="S161">
            <v>550054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250</v>
          </cell>
          <cell r="Y161">
            <v>67</v>
          </cell>
          <cell r="Z161">
            <v>0.32</v>
          </cell>
          <cell r="AA161">
            <v>7.0000000000000007E-2</v>
          </cell>
          <cell r="AB161">
            <v>0.44359999999999999</v>
          </cell>
          <cell r="AC161"/>
          <cell r="AD161">
            <v>351435</v>
          </cell>
          <cell r="AE161">
            <v>351435</v>
          </cell>
          <cell r="AF161">
            <v>430.6</v>
          </cell>
          <cell r="AG161">
            <v>429.5</v>
          </cell>
          <cell r="AH161">
            <v>432.5</v>
          </cell>
          <cell r="AI161">
            <v>462.5</v>
          </cell>
          <cell r="AJ161">
            <v>0</v>
          </cell>
          <cell r="AK161"/>
          <cell r="AL161">
            <v>228038</v>
          </cell>
          <cell r="AM161">
            <v>8</v>
          </cell>
          <cell r="AN161">
            <v>0</v>
          </cell>
          <cell r="AO161">
            <v>454</v>
          </cell>
          <cell r="AP161"/>
          <cell r="AQ161">
            <v>0</v>
          </cell>
          <cell r="AR161">
            <v>0.3</v>
          </cell>
          <cell r="AS161"/>
          <cell r="AT161">
            <v>0</v>
          </cell>
        </row>
        <row r="162">
          <cell r="A162">
            <v>367</v>
          </cell>
          <cell r="B162" t="str">
            <v>367 - Osawatomie</v>
          </cell>
          <cell r="C162" t="str">
            <v>Miami</v>
          </cell>
          <cell r="D162">
            <v>49340291</v>
          </cell>
          <cell r="E162">
            <v>43809024</v>
          </cell>
          <cell r="F162">
            <v>46680656</v>
          </cell>
          <cell r="G162">
            <v>41136673</v>
          </cell>
          <cell r="H162">
            <v>1119</v>
          </cell>
          <cell r="I162">
            <v>1119.5</v>
          </cell>
          <cell r="J162">
            <v>103</v>
          </cell>
          <cell r="K162">
            <v>9306339</v>
          </cell>
          <cell r="L162">
            <v>1171</v>
          </cell>
          <cell r="M162">
            <v>1125.5</v>
          </cell>
          <cell r="N162">
            <v>1100.5</v>
          </cell>
          <cell r="O162">
            <v>1115.3</v>
          </cell>
          <cell r="P162">
            <v>1975627</v>
          </cell>
          <cell r="Q162">
            <v>2119935</v>
          </cell>
          <cell r="R162">
            <v>1894870</v>
          </cell>
          <cell r="S162">
            <v>1467129</v>
          </cell>
          <cell r="T162">
            <v>12884</v>
          </cell>
          <cell r="U162">
            <v>7926</v>
          </cell>
          <cell r="V162">
            <v>0</v>
          </cell>
          <cell r="W162">
            <v>0</v>
          </cell>
          <cell r="X162">
            <v>605</v>
          </cell>
          <cell r="Y162">
            <v>155</v>
          </cell>
          <cell r="Z162">
            <v>0.59</v>
          </cell>
          <cell r="AA162">
            <v>0.34</v>
          </cell>
          <cell r="AB162">
            <v>0.64639999999999997</v>
          </cell>
          <cell r="AC162"/>
          <cell r="AD162">
            <v>862653</v>
          </cell>
          <cell r="AE162">
            <v>862653</v>
          </cell>
          <cell r="AF162">
            <v>1171</v>
          </cell>
          <cell r="AG162">
            <v>1125.5</v>
          </cell>
          <cell r="AH162">
            <v>1100.5</v>
          </cell>
          <cell r="AI162">
            <v>1115.3</v>
          </cell>
          <cell r="AJ162">
            <v>0</v>
          </cell>
          <cell r="AK162"/>
          <cell r="AL162">
            <v>192600</v>
          </cell>
          <cell r="AM162">
            <v>0</v>
          </cell>
          <cell r="AN162">
            <v>0</v>
          </cell>
          <cell r="AO162">
            <v>1106.3</v>
          </cell>
          <cell r="AP162"/>
          <cell r="AQ162">
            <v>0</v>
          </cell>
          <cell r="AR162">
            <v>0.3</v>
          </cell>
          <cell r="AS162"/>
          <cell r="AT162">
            <v>0</v>
          </cell>
        </row>
        <row r="163">
          <cell r="A163">
            <v>368</v>
          </cell>
          <cell r="B163" t="str">
            <v>368 - Paola</v>
          </cell>
          <cell r="C163" t="str">
            <v>Miami</v>
          </cell>
          <cell r="D163">
            <v>134368409</v>
          </cell>
          <cell r="E163">
            <v>124421362</v>
          </cell>
          <cell r="F163">
            <v>140523095</v>
          </cell>
          <cell r="G163">
            <v>130492164</v>
          </cell>
          <cell r="H163">
            <v>1936.1</v>
          </cell>
          <cell r="I163">
            <v>2009.5</v>
          </cell>
          <cell r="J163">
            <v>200</v>
          </cell>
          <cell r="K163">
            <v>12158404</v>
          </cell>
          <cell r="L163">
            <v>1931</v>
          </cell>
          <cell r="M163">
            <v>1936.1</v>
          </cell>
          <cell r="N163">
            <v>1955</v>
          </cell>
          <cell r="O163">
            <v>2035</v>
          </cell>
          <cell r="P163">
            <v>1818261</v>
          </cell>
          <cell r="Q163">
            <v>1751751</v>
          </cell>
          <cell r="R163">
            <v>1833233</v>
          </cell>
          <cell r="S163">
            <v>1671914</v>
          </cell>
          <cell r="T163">
            <v>2905</v>
          </cell>
          <cell r="U163">
            <v>3043</v>
          </cell>
          <cell r="V163">
            <v>0</v>
          </cell>
          <cell r="W163">
            <v>0</v>
          </cell>
          <cell r="X163">
            <v>622</v>
          </cell>
          <cell r="Y163">
            <v>158</v>
          </cell>
          <cell r="Z163">
            <v>0.32</v>
          </cell>
          <cell r="AA163">
            <v>7.0000000000000007E-2</v>
          </cell>
          <cell r="AB163">
            <v>0.43930000000000002</v>
          </cell>
          <cell r="AC163"/>
          <cell r="AD163">
            <v>2558848</v>
          </cell>
          <cell r="AE163">
            <v>2558848</v>
          </cell>
          <cell r="AF163">
            <v>1931</v>
          </cell>
          <cell r="AG163">
            <v>1936.1</v>
          </cell>
          <cell r="AH163">
            <v>1952</v>
          </cell>
          <cell r="AI163">
            <v>2029</v>
          </cell>
          <cell r="AJ163">
            <v>4.0000000000000002E-4</v>
          </cell>
          <cell r="AK163"/>
          <cell r="AL163">
            <v>593593</v>
          </cell>
          <cell r="AM163">
            <v>8</v>
          </cell>
          <cell r="AN163">
            <v>0</v>
          </cell>
          <cell r="AO163">
            <v>2029</v>
          </cell>
          <cell r="AP163"/>
          <cell r="AQ163">
            <v>0</v>
          </cell>
          <cell r="AR163">
            <v>0.3</v>
          </cell>
          <cell r="AS163"/>
          <cell r="AT163">
            <v>0</v>
          </cell>
        </row>
        <row r="164">
          <cell r="A164">
            <v>369</v>
          </cell>
          <cell r="B164" t="str">
            <v>369 - Burrton</v>
          </cell>
          <cell r="C164" t="str">
            <v>Harvey</v>
          </cell>
          <cell r="D164">
            <v>15777176</v>
          </cell>
          <cell r="E164">
            <v>14431815</v>
          </cell>
          <cell r="F164">
            <v>16398191</v>
          </cell>
          <cell r="G164">
            <v>15059461</v>
          </cell>
          <cell r="H164">
            <v>237</v>
          </cell>
          <cell r="I164">
            <v>231.5</v>
          </cell>
          <cell r="J164">
            <v>95</v>
          </cell>
          <cell r="K164">
            <v>2151222</v>
          </cell>
          <cell r="L164">
            <v>225.5</v>
          </cell>
          <cell r="M164">
            <v>241.5</v>
          </cell>
          <cell r="N164">
            <v>232.5</v>
          </cell>
          <cell r="O164">
            <v>228</v>
          </cell>
          <cell r="P164">
            <v>230605</v>
          </cell>
          <cell r="Q164">
            <v>237800</v>
          </cell>
          <cell r="R164">
            <v>300471</v>
          </cell>
          <cell r="S164">
            <v>209309</v>
          </cell>
          <cell r="T164">
            <v>4538</v>
          </cell>
          <cell r="U164">
            <v>6404</v>
          </cell>
          <cell r="V164">
            <v>0</v>
          </cell>
          <cell r="W164">
            <v>0</v>
          </cell>
          <cell r="X164">
            <v>107</v>
          </cell>
          <cell r="Y164">
            <v>33</v>
          </cell>
          <cell r="Z164">
            <v>0.28999999999999998</v>
          </cell>
          <cell r="AA164">
            <v>0.04</v>
          </cell>
          <cell r="AB164">
            <v>0.43409999999999999</v>
          </cell>
          <cell r="AC164"/>
          <cell r="AD164">
            <v>200816</v>
          </cell>
          <cell r="AE164">
            <v>200816</v>
          </cell>
          <cell r="AF164">
            <v>225.5</v>
          </cell>
          <cell r="AG164">
            <v>241.5</v>
          </cell>
          <cell r="AH164">
            <v>232.5</v>
          </cell>
          <cell r="AI164">
            <v>228</v>
          </cell>
          <cell r="AJ164">
            <v>0</v>
          </cell>
          <cell r="AK164"/>
          <cell r="AL164">
            <v>54313</v>
          </cell>
          <cell r="AM164">
            <v>0</v>
          </cell>
          <cell r="AN164">
            <v>0</v>
          </cell>
          <cell r="AO164">
            <v>222</v>
          </cell>
          <cell r="AP164"/>
          <cell r="AQ164">
            <v>0</v>
          </cell>
          <cell r="AR164">
            <v>0.3</v>
          </cell>
          <cell r="AS164"/>
          <cell r="AT164">
            <v>0</v>
          </cell>
        </row>
        <row r="165">
          <cell r="A165">
            <v>371</v>
          </cell>
          <cell r="B165" t="str">
            <v>371 - Montezuma</v>
          </cell>
          <cell r="C165" t="str">
            <v>Gray</v>
          </cell>
          <cell r="D165">
            <v>21700295</v>
          </cell>
          <cell r="E165">
            <v>20401460</v>
          </cell>
          <cell r="F165">
            <v>23174459</v>
          </cell>
          <cell r="G165">
            <v>21861820</v>
          </cell>
          <cell r="H165">
            <v>206.5</v>
          </cell>
          <cell r="I165">
            <v>197.5</v>
          </cell>
          <cell r="J165">
            <v>200.8</v>
          </cell>
          <cell r="K165">
            <v>2055486</v>
          </cell>
          <cell r="L165">
            <v>241.8</v>
          </cell>
          <cell r="M165">
            <v>251</v>
          </cell>
          <cell r="N165">
            <v>203.6</v>
          </cell>
          <cell r="O165">
            <v>206</v>
          </cell>
          <cell r="P165">
            <v>131303</v>
          </cell>
          <cell r="Q165">
            <v>139720</v>
          </cell>
          <cell r="R165">
            <v>75783</v>
          </cell>
          <cell r="S165">
            <v>157284</v>
          </cell>
          <cell r="T165">
            <v>5105</v>
          </cell>
          <cell r="U165">
            <v>0</v>
          </cell>
          <cell r="V165">
            <v>0</v>
          </cell>
          <cell r="W165">
            <v>118426</v>
          </cell>
          <cell r="X165">
            <v>58</v>
          </cell>
          <cell r="Y165">
            <v>28</v>
          </cell>
          <cell r="Z165">
            <v>0</v>
          </cell>
          <cell r="AA165">
            <v>0</v>
          </cell>
          <cell r="AB165">
            <v>0.17499999999999999</v>
          </cell>
          <cell r="AC165"/>
          <cell r="AD165">
            <v>203069</v>
          </cell>
          <cell r="AE165">
            <v>203069</v>
          </cell>
          <cell r="AF165">
            <v>241.8</v>
          </cell>
          <cell r="AG165">
            <v>210</v>
          </cell>
          <cell r="AH165">
            <v>194.5</v>
          </cell>
          <cell r="AI165">
            <v>195.5</v>
          </cell>
          <cell r="AJ165">
            <v>0</v>
          </cell>
          <cell r="AK165"/>
          <cell r="AL165">
            <v>108626</v>
          </cell>
          <cell r="AM165">
            <v>0</v>
          </cell>
          <cell r="AN165">
            <v>0</v>
          </cell>
          <cell r="AO165">
            <v>194</v>
          </cell>
          <cell r="AP165"/>
          <cell r="AQ165">
            <v>0</v>
          </cell>
          <cell r="AR165">
            <v>0.3</v>
          </cell>
          <cell r="AS165"/>
          <cell r="AT165">
            <v>0</v>
          </cell>
        </row>
        <row r="166">
          <cell r="A166">
            <v>372</v>
          </cell>
          <cell r="B166" t="str">
            <v>372 - Silver Lake</v>
          </cell>
          <cell r="C166" t="str">
            <v>Shawnee</v>
          </cell>
          <cell r="D166">
            <v>32210483</v>
          </cell>
          <cell r="E166">
            <v>29368966</v>
          </cell>
          <cell r="F166">
            <v>33249140</v>
          </cell>
          <cell r="G166">
            <v>30383724</v>
          </cell>
          <cell r="H166">
            <v>656</v>
          </cell>
          <cell r="I166">
            <v>686</v>
          </cell>
          <cell r="J166">
            <v>94</v>
          </cell>
          <cell r="K166">
            <v>4772617</v>
          </cell>
          <cell r="L166">
            <v>688.5</v>
          </cell>
          <cell r="M166">
            <v>664</v>
          </cell>
          <cell r="N166">
            <v>670.7</v>
          </cell>
          <cell r="O166">
            <v>709.6</v>
          </cell>
          <cell r="P166">
            <v>546952</v>
          </cell>
          <cell r="Q166">
            <v>572699</v>
          </cell>
          <cell r="R166">
            <v>951659</v>
          </cell>
          <cell r="S166">
            <v>620221</v>
          </cell>
          <cell r="T166">
            <v>4766</v>
          </cell>
          <cell r="U166">
            <v>3743</v>
          </cell>
          <cell r="V166">
            <v>0</v>
          </cell>
          <cell r="W166">
            <v>0</v>
          </cell>
          <cell r="X166">
            <v>100</v>
          </cell>
          <cell r="Y166">
            <v>27</v>
          </cell>
          <cell r="Z166">
            <v>0.54</v>
          </cell>
          <cell r="AA166">
            <v>0.28999999999999998</v>
          </cell>
          <cell r="AB166">
            <v>0.60980000000000001</v>
          </cell>
          <cell r="AC166"/>
          <cell r="AD166">
            <v>592349</v>
          </cell>
          <cell r="AE166">
            <v>592349</v>
          </cell>
          <cell r="AF166">
            <v>688.5</v>
          </cell>
          <cell r="AG166">
            <v>663</v>
          </cell>
          <cell r="AH166">
            <v>670.5</v>
          </cell>
          <cell r="AI166">
            <v>709.6</v>
          </cell>
          <cell r="AJ166">
            <v>0</v>
          </cell>
          <cell r="AK166"/>
          <cell r="AL166">
            <v>242676</v>
          </cell>
          <cell r="AM166">
            <v>0</v>
          </cell>
          <cell r="AN166">
            <v>0</v>
          </cell>
          <cell r="AO166">
            <v>704.6</v>
          </cell>
          <cell r="AP166"/>
          <cell r="AQ166">
            <v>0</v>
          </cell>
          <cell r="AR166">
            <v>0.3</v>
          </cell>
          <cell r="AS166"/>
          <cell r="AT166">
            <v>0</v>
          </cell>
        </row>
        <row r="167">
          <cell r="A167">
            <v>373</v>
          </cell>
          <cell r="B167" t="str">
            <v>373 - Newton</v>
          </cell>
          <cell r="C167" t="str">
            <v>Harvey</v>
          </cell>
          <cell r="D167">
            <v>160939101</v>
          </cell>
          <cell r="E167">
            <v>142970683</v>
          </cell>
          <cell r="F167">
            <v>162127688</v>
          </cell>
          <cell r="G167">
            <v>144137021</v>
          </cell>
          <cell r="H167">
            <v>3289.3</v>
          </cell>
          <cell r="I167">
            <v>3330.2</v>
          </cell>
          <cell r="J167">
            <v>133.5</v>
          </cell>
          <cell r="K167">
            <v>20888974</v>
          </cell>
          <cell r="L167">
            <v>3395.3</v>
          </cell>
          <cell r="M167">
            <v>3327.8</v>
          </cell>
          <cell r="N167">
            <v>3249.9</v>
          </cell>
          <cell r="O167">
            <v>3356.8</v>
          </cell>
          <cell r="P167">
            <v>2797669</v>
          </cell>
          <cell r="Q167">
            <v>2813174</v>
          </cell>
          <cell r="R167">
            <v>4087520</v>
          </cell>
          <cell r="S167">
            <v>3030773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1446</v>
          </cell>
          <cell r="Y167">
            <v>400</v>
          </cell>
          <cell r="Z167">
            <v>0.53</v>
          </cell>
          <cell r="AA167">
            <v>0.28000000000000003</v>
          </cell>
          <cell r="AB167">
            <v>0.60840000000000005</v>
          </cell>
          <cell r="AC167"/>
          <cell r="AD167">
            <v>3133393</v>
          </cell>
          <cell r="AE167">
            <v>3133393</v>
          </cell>
          <cell r="AF167">
            <v>3357.1</v>
          </cell>
          <cell r="AG167">
            <v>3317.3</v>
          </cell>
          <cell r="AH167">
            <v>3236.8</v>
          </cell>
          <cell r="AI167">
            <v>3341.8</v>
          </cell>
          <cell r="AJ167">
            <v>0</v>
          </cell>
          <cell r="AK167"/>
          <cell r="AL167">
            <v>317020</v>
          </cell>
          <cell r="AM167">
            <v>1</v>
          </cell>
          <cell r="AN167">
            <v>0</v>
          </cell>
          <cell r="AO167">
            <v>3313.8</v>
          </cell>
          <cell r="AP167"/>
          <cell r="AQ167">
            <v>0</v>
          </cell>
          <cell r="AR167">
            <v>0.3</v>
          </cell>
          <cell r="AS167"/>
          <cell r="AT167">
            <v>0</v>
          </cell>
        </row>
        <row r="168">
          <cell r="A168">
            <v>374</v>
          </cell>
          <cell r="B168" t="str">
            <v>374 - Sublette</v>
          </cell>
          <cell r="C168" t="str">
            <v>Haskell</v>
          </cell>
          <cell r="D168">
            <v>59318022</v>
          </cell>
          <cell r="E168">
            <v>57346227</v>
          </cell>
          <cell r="F168">
            <v>65374026</v>
          </cell>
          <cell r="G168">
            <v>63412270</v>
          </cell>
          <cell r="H168">
            <v>432.7</v>
          </cell>
          <cell r="I168">
            <v>438.7</v>
          </cell>
          <cell r="J168">
            <v>355.5</v>
          </cell>
          <cell r="K168">
            <v>3760232</v>
          </cell>
          <cell r="L168">
            <v>488.2</v>
          </cell>
          <cell r="M168">
            <v>440.7</v>
          </cell>
          <cell r="N168">
            <v>430.3</v>
          </cell>
          <cell r="O168">
            <v>440.6</v>
          </cell>
          <cell r="P168">
            <v>242885</v>
          </cell>
          <cell r="Q168">
            <v>258459</v>
          </cell>
          <cell r="R168">
            <v>0</v>
          </cell>
          <cell r="S168">
            <v>311042</v>
          </cell>
          <cell r="T168">
            <v>4233</v>
          </cell>
          <cell r="U168">
            <v>4197</v>
          </cell>
          <cell r="V168">
            <v>0</v>
          </cell>
          <cell r="W168">
            <v>0</v>
          </cell>
          <cell r="X168">
            <v>223</v>
          </cell>
          <cell r="Y168">
            <v>41</v>
          </cell>
          <cell r="Z168">
            <v>0</v>
          </cell>
          <cell r="AA168">
            <v>0</v>
          </cell>
          <cell r="AB168">
            <v>0</v>
          </cell>
          <cell r="AC168"/>
          <cell r="AD168">
            <v>495347</v>
          </cell>
          <cell r="AE168">
            <v>495347</v>
          </cell>
          <cell r="AF168">
            <v>483.9</v>
          </cell>
          <cell r="AG168">
            <v>440.7</v>
          </cell>
          <cell r="AH168">
            <v>429.7</v>
          </cell>
          <cell r="AI168">
            <v>436.7</v>
          </cell>
          <cell r="AJ168">
            <v>0</v>
          </cell>
          <cell r="AK168"/>
          <cell r="AL168">
            <v>129427</v>
          </cell>
          <cell r="AM168">
            <v>0</v>
          </cell>
          <cell r="AN168">
            <v>0</v>
          </cell>
          <cell r="AO168">
            <v>430.2</v>
          </cell>
          <cell r="AP168"/>
          <cell r="AQ168">
            <v>0</v>
          </cell>
          <cell r="AR168">
            <v>0.3</v>
          </cell>
          <cell r="AS168"/>
          <cell r="AT168">
            <v>0</v>
          </cell>
        </row>
        <row r="169">
          <cell r="A169">
            <v>375</v>
          </cell>
          <cell r="B169" t="str">
            <v>375 - Circle</v>
          </cell>
          <cell r="C169" t="str">
            <v>Butler</v>
          </cell>
          <cell r="D169">
            <v>190421569</v>
          </cell>
          <cell r="E169">
            <v>182598790</v>
          </cell>
          <cell r="F169">
            <v>203822230</v>
          </cell>
          <cell r="G169">
            <v>195921468</v>
          </cell>
          <cell r="H169">
            <v>1860.8</v>
          </cell>
          <cell r="I169">
            <v>1860.9</v>
          </cell>
          <cell r="J169">
            <v>175</v>
          </cell>
          <cell r="K169">
            <v>10973782</v>
          </cell>
          <cell r="L169">
            <v>1882.6</v>
          </cell>
          <cell r="M169">
            <v>1921.3</v>
          </cell>
          <cell r="N169">
            <v>1856.3</v>
          </cell>
          <cell r="O169">
            <v>1934.5</v>
          </cell>
          <cell r="P169">
            <v>1357772</v>
          </cell>
          <cell r="Q169">
            <v>1507686</v>
          </cell>
          <cell r="R169">
            <v>503302</v>
          </cell>
          <cell r="S169">
            <v>1237181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395</v>
          </cell>
          <cell r="Y169">
            <v>142</v>
          </cell>
          <cell r="Z169">
            <v>0</v>
          </cell>
          <cell r="AA169">
            <v>0</v>
          </cell>
          <cell r="AB169">
            <v>0.1762</v>
          </cell>
          <cell r="AC169"/>
          <cell r="AD169">
            <v>1242375</v>
          </cell>
          <cell r="AE169">
            <v>1242375</v>
          </cell>
          <cell r="AF169">
            <v>1854.8</v>
          </cell>
          <cell r="AG169">
            <v>1860.8</v>
          </cell>
          <cell r="AH169">
            <v>1813.4</v>
          </cell>
          <cell r="AI169">
            <v>1914.7</v>
          </cell>
          <cell r="AJ169">
            <v>0</v>
          </cell>
          <cell r="AK169"/>
          <cell r="AL169">
            <v>551221</v>
          </cell>
          <cell r="AM169">
            <v>9</v>
          </cell>
          <cell r="AN169">
            <v>0</v>
          </cell>
          <cell r="AO169">
            <v>1914.7</v>
          </cell>
          <cell r="AP169"/>
          <cell r="AQ169">
            <v>0</v>
          </cell>
          <cell r="AR169">
            <v>0.3</v>
          </cell>
          <cell r="AS169"/>
          <cell r="AT169">
            <v>0</v>
          </cell>
        </row>
        <row r="170">
          <cell r="A170">
            <v>376</v>
          </cell>
          <cell r="B170" t="str">
            <v>376 - Sterling</v>
          </cell>
          <cell r="C170" t="str">
            <v>Rice</v>
          </cell>
          <cell r="D170">
            <v>29268884</v>
          </cell>
          <cell r="E170">
            <v>26663473</v>
          </cell>
          <cell r="F170">
            <v>32248302</v>
          </cell>
          <cell r="G170">
            <v>29621107</v>
          </cell>
          <cell r="H170">
            <v>505.2</v>
          </cell>
          <cell r="I170">
            <v>501.6</v>
          </cell>
          <cell r="J170">
            <v>158</v>
          </cell>
          <cell r="K170">
            <v>3916666</v>
          </cell>
          <cell r="L170">
            <v>520.4</v>
          </cell>
          <cell r="M170">
            <v>509.2</v>
          </cell>
          <cell r="N170">
            <v>490.1</v>
          </cell>
          <cell r="O170">
            <v>493</v>
          </cell>
          <cell r="P170">
            <v>572002</v>
          </cell>
          <cell r="Q170">
            <v>521635</v>
          </cell>
          <cell r="R170">
            <v>698602</v>
          </cell>
          <cell r="S170">
            <v>610570</v>
          </cell>
          <cell r="T170">
            <v>3847</v>
          </cell>
          <cell r="U170">
            <v>3239</v>
          </cell>
          <cell r="V170">
            <v>0</v>
          </cell>
          <cell r="W170">
            <v>0</v>
          </cell>
          <cell r="X170">
            <v>138</v>
          </cell>
          <cell r="Y170">
            <v>69</v>
          </cell>
          <cell r="Z170">
            <v>0.38</v>
          </cell>
          <cell r="AA170">
            <v>0.13</v>
          </cell>
          <cell r="AB170">
            <v>0.52639999999999998</v>
          </cell>
          <cell r="AC170"/>
          <cell r="AD170">
            <v>411851</v>
          </cell>
          <cell r="AE170">
            <v>411851</v>
          </cell>
          <cell r="AF170">
            <v>520.4</v>
          </cell>
          <cell r="AG170">
            <v>509.2</v>
          </cell>
          <cell r="AH170">
            <v>490.1</v>
          </cell>
          <cell r="AI170">
            <v>493</v>
          </cell>
          <cell r="AJ170">
            <v>0</v>
          </cell>
          <cell r="AK170"/>
          <cell r="AL170">
            <v>137131</v>
          </cell>
          <cell r="AM170">
            <v>0</v>
          </cell>
          <cell r="AN170">
            <v>0</v>
          </cell>
          <cell r="AO170">
            <v>489.5</v>
          </cell>
          <cell r="AP170"/>
          <cell r="AQ170">
            <v>0</v>
          </cell>
          <cell r="AR170">
            <v>0.3</v>
          </cell>
          <cell r="AS170"/>
          <cell r="AT170">
            <v>0</v>
          </cell>
        </row>
        <row r="171">
          <cell r="A171">
            <v>377</v>
          </cell>
          <cell r="B171" t="str">
            <v>377 - Atchison County</v>
          </cell>
          <cell r="C171" t="str">
            <v>Atchison</v>
          </cell>
          <cell r="D171">
            <v>60497669</v>
          </cell>
          <cell r="E171">
            <v>56300416</v>
          </cell>
          <cell r="F171">
            <v>65162668</v>
          </cell>
          <cell r="G171">
            <v>60966734</v>
          </cell>
          <cell r="H171">
            <v>550</v>
          </cell>
          <cell r="I171">
            <v>511</v>
          </cell>
          <cell r="J171">
            <v>350</v>
          </cell>
          <cell r="K171">
            <v>4764125</v>
          </cell>
          <cell r="L171">
            <v>580</v>
          </cell>
          <cell r="M171">
            <v>556.9</v>
          </cell>
          <cell r="N171">
            <v>505.5</v>
          </cell>
          <cell r="O171">
            <v>486</v>
          </cell>
          <cell r="P171">
            <v>815546</v>
          </cell>
          <cell r="Q171">
            <v>770942</v>
          </cell>
          <cell r="R171">
            <v>67686</v>
          </cell>
          <cell r="S171">
            <v>870652</v>
          </cell>
          <cell r="T171">
            <v>3984</v>
          </cell>
          <cell r="U171">
            <v>4893</v>
          </cell>
          <cell r="V171">
            <v>0</v>
          </cell>
          <cell r="W171">
            <v>98337</v>
          </cell>
          <cell r="X171">
            <v>155</v>
          </cell>
          <cell r="Y171">
            <v>84</v>
          </cell>
          <cell r="Z171">
            <v>0</v>
          </cell>
          <cell r="AA171">
            <v>0</v>
          </cell>
          <cell r="AB171">
            <v>7.0999999999999994E-2</v>
          </cell>
          <cell r="AC171"/>
          <cell r="AD171">
            <v>401086</v>
          </cell>
          <cell r="AE171">
            <v>401086</v>
          </cell>
          <cell r="AF171">
            <v>580</v>
          </cell>
          <cell r="AG171">
            <v>552.5</v>
          </cell>
          <cell r="AH171">
            <v>504.5</v>
          </cell>
          <cell r="AI171">
            <v>486</v>
          </cell>
          <cell r="AJ171">
            <v>0</v>
          </cell>
          <cell r="AK171"/>
          <cell r="AL171">
            <v>389437</v>
          </cell>
          <cell r="AM171">
            <v>0</v>
          </cell>
          <cell r="AN171">
            <v>0</v>
          </cell>
          <cell r="AO171">
            <v>483</v>
          </cell>
          <cell r="AP171"/>
          <cell r="AQ171">
            <v>0</v>
          </cell>
          <cell r="AR171">
            <v>0.3</v>
          </cell>
          <cell r="AS171"/>
          <cell r="AT171">
            <v>0</v>
          </cell>
        </row>
        <row r="172">
          <cell r="A172">
            <v>378</v>
          </cell>
          <cell r="B172" t="str">
            <v>378 - Riley County</v>
          </cell>
          <cell r="C172" t="str">
            <v>Riley</v>
          </cell>
          <cell r="D172">
            <v>49218213</v>
          </cell>
          <cell r="E172">
            <v>45143277</v>
          </cell>
          <cell r="F172">
            <v>52437887</v>
          </cell>
          <cell r="G172">
            <v>48304106</v>
          </cell>
          <cell r="H172">
            <v>669.4</v>
          </cell>
          <cell r="I172">
            <v>677.9</v>
          </cell>
          <cell r="J172">
            <v>160</v>
          </cell>
          <cell r="K172">
            <v>5041551</v>
          </cell>
          <cell r="L172">
            <v>656.5</v>
          </cell>
          <cell r="M172">
            <v>669.4</v>
          </cell>
          <cell r="N172">
            <v>660.4</v>
          </cell>
          <cell r="O172">
            <v>663.5</v>
          </cell>
          <cell r="P172">
            <v>701986</v>
          </cell>
          <cell r="Q172">
            <v>691027</v>
          </cell>
          <cell r="R172">
            <v>630631</v>
          </cell>
          <cell r="S172">
            <v>682551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119</v>
          </cell>
          <cell r="Y172">
            <v>78</v>
          </cell>
          <cell r="Z172">
            <v>0.22</v>
          </cell>
          <cell r="AA172">
            <v>0</v>
          </cell>
          <cell r="AB172">
            <v>0.39200000000000002</v>
          </cell>
          <cell r="AC172"/>
          <cell r="AD172">
            <v>456664</v>
          </cell>
          <cell r="AE172">
            <v>456664</v>
          </cell>
          <cell r="AF172">
            <v>656.5</v>
          </cell>
          <cell r="AG172">
            <v>669.4</v>
          </cell>
          <cell r="AH172">
            <v>660.4</v>
          </cell>
          <cell r="AI172">
            <v>663.5</v>
          </cell>
          <cell r="AJ172">
            <v>0</v>
          </cell>
          <cell r="AK172"/>
          <cell r="AL172">
            <v>346295</v>
          </cell>
          <cell r="AM172">
            <v>56</v>
          </cell>
          <cell r="AN172">
            <v>35198</v>
          </cell>
          <cell r="AO172">
            <v>663.5</v>
          </cell>
          <cell r="AP172"/>
          <cell r="AQ172">
            <v>0</v>
          </cell>
          <cell r="AR172">
            <v>0.3</v>
          </cell>
          <cell r="AS172"/>
          <cell r="AT172">
            <v>0</v>
          </cell>
        </row>
        <row r="173">
          <cell r="A173">
            <v>379</v>
          </cell>
          <cell r="B173" t="str">
            <v>379 - Clay Center</v>
          </cell>
          <cell r="C173" t="str">
            <v>Clay</v>
          </cell>
          <cell r="D173">
            <v>91411702</v>
          </cell>
          <cell r="E173">
            <v>83467248</v>
          </cell>
          <cell r="F173">
            <v>95126545</v>
          </cell>
          <cell r="G173">
            <v>87188765</v>
          </cell>
          <cell r="H173">
            <v>1312.1</v>
          </cell>
          <cell r="I173">
            <v>1329.2</v>
          </cell>
          <cell r="J173">
            <v>632.5</v>
          </cell>
          <cell r="K173">
            <v>8652766</v>
          </cell>
          <cell r="L173">
            <v>1336.9</v>
          </cell>
          <cell r="M173">
            <v>1324.1</v>
          </cell>
          <cell r="N173">
            <v>1296.0999999999999</v>
          </cell>
          <cell r="O173">
            <v>1295.0999999999999</v>
          </cell>
          <cell r="P173">
            <v>1183509</v>
          </cell>
          <cell r="Q173">
            <v>1163329</v>
          </cell>
          <cell r="R173">
            <v>1238022</v>
          </cell>
          <cell r="S173">
            <v>1199396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384</v>
          </cell>
          <cell r="Y173">
            <v>142</v>
          </cell>
          <cell r="Z173">
            <v>0.3</v>
          </cell>
          <cell r="AA173">
            <v>0.05</v>
          </cell>
          <cell r="AB173">
            <v>0.44719999999999999</v>
          </cell>
          <cell r="AC173"/>
          <cell r="AD173">
            <v>1317905</v>
          </cell>
          <cell r="AE173">
            <v>1317905</v>
          </cell>
          <cell r="AF173">
            <v>1327.4</v>
          </cell>
          <cell r="AG173">
            <v>1312.1</v>
          </cell>
          <cell r="AH173">
            <v>1291.7</v>
          </cell>
          <cell r="AI173">
            <v>1290.0999999999999</v>
          </cell>
          <cell r="AJ173">
            <v>0</v>
          </cell>
          <cell r="AK173"/>
          <cell r="AL173">
            <v>491515</v>
          </cell>
          <cell r="AM173">
            <v>71</v>
          </cell>
          <cell r="AN173">
            <v>21615</v>
          </cell>
          <cell r="AO173">
            <v>1290.0999999999999</v>
          </cell>
          <cell r="AP173"/>
          <cell r="AQ173">
            <v>0</v>
          </cell>
          <cell r="AR173">
            <v>0.3</v>
          </cell>
          <cell r="AS173"/>
          <cell r="AT173">
            <v>0</v>
          </cell>
        </row>
        <row r="174">
          <cell r="A174">
            <v>380</v>
          </cell>
          <cell r="B174" t="str">
            <v>380 - Vermillon</v>
          </cell>
          <cell r="C174" t="str">
            <v>Marshall</v>
          </cell>
          <cell r="D174">
            <v>40969110</v>
          </cell>
          <cell r="E174">
            <v>38324064</v>
          </cell>
          <cell r="F174">
            <v>45387796</v>
          </cell>
          <cell r="G174">
            <v>42701280</v>
          </cell>
          <cell r="H174">
            <v>521</v>
          </cell>
          <cell r="I174">
            <v>556.5</v>
          </cell>
          <cell r="J174">
            <v>402</v>
          </cell>
          <cell r="K174">
            <v>4026431</v>
          </cell>
          <cell r="L174">
            <v>518</v>
          </cell>
          <cell r="M174">
            <v>530</v>
          </cell>
          <cell r="N174">
            <v>542</v>
          </cell>
          <cell r="O174">
            <v>536.5</v>
          </cell>
          <cell r="P174">
            <v>273146</v>
          </cell>
          <cell r="Q174">
            <v>281294</v>
          </cell>
          <cell r="R174">
            <v>482076</v>
          </cell>
          <cell r="S174">
            <v>381367</v>
          </cell>
          <cell r="T174">
            <v>6526</v>
          </cell>
          <cell r="U174">
            <v>2485</v>
          </cell>
          <cell r="V174">
            <v>0</v>
          </cell>
          <cell r="W174">
            <v>0</v>
          </cell>
          <cell r="X174">
            <v>104</v>
          </cell>
          <cell r="Y174">
            <v>64</v>
          </cell>
          <cell r="Z174">
            <v>0.16</v>
          </cell>
          <cell r="AA174">
            <v>0</v>
          </cell>
          <cell r="AB174">
            <v>0.37330000000000002</v>
          </cell>
          <cell r="AC174"/>
          <cell r="AD174">
            <v>393305</v>
          </cell>
          <cell r="AE174">
            <v>393305</v>
          </cell>
          <cell r="AF174">
            <v>518</v>
          </cell>
          <cell r="AG174">
            <v>530</v>
          </cell>
          <cell r="AH174">
            <v>542</v>
          </cell>
          <cell r="AI174">
            <v>536.5</v>
          </cell>
          <cell r="AJ174">
            <v>0</v>
          </cell>
          <cell r="AK174"/>
          <cell r="AL174">
            <v>331272</v>
          </cell>
          <cell r="AM174">
            <v>0</v>
          </cell>
          <cell r="AN174">
            <v>0</v>
          </cell>
          <cell r="AO174">
            <v>527.5</v>
          </cell>
          <cell r="AP174"/>
          <cell r="AQ174">
            <v>0</v>
          </cell>
          <cell r="AR174">
            <v>0.3</v>
          </cell>
          <cell r="AS174"/>
          <cell r="AT174">
            <v>0</v>
          </cell>
        </row>
        <row r="175">
          <cell r="A175">
            <v>381</v>
          </cell>
          <cell r="B175" t="str">
            <v>381 - Spearville</v>
          </cell>
          <cell r="C175" t="str">
            <v>Ford</v>
          </cell>
          <cell r="D175">
            <v>25751280</v>
          </cell>
          <cell r="E175">
            <v>24654843</v>
          </cell>
          <cell r="F175">
            <v>27176760</v>
          </cell>
          <cell r="G175">
            <v>26070273</v>
          </cell>
          <cell r="H175">
            <v>341.5</v>
          </cell>
          <cell r="I175">
            <v>354</v>
          </cell>
          <cell r="J175">
            <v>182</v>
          </cell>
          <cell r="K175">
            <v>2597090</v>
          </cell>
          <cell r="L175">
            <v>338.5</v>
          </cell>
          <cell r="M175">
            <v>341.5</v>
          </cell>
          <cell r="N175">
            <v>345</v>
          </cell>
          <cell r="O175">
            <v>329.5</v>
          </cell>
          <cell r="P175">
            <v>262204</v>
          </cell>
          <cell r="Q175">
            <v>256623</v>
          </cell>
          <cell r="R175">
            <v>335244</v>
          </cell>
          <cell r="S175">
            <v>294126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67</v>
          </cell>
          <cell r="Y175">
            <v>38</v>
          </cell>
          <cell r="Z175">
            <v>0.19</v>
          </cell>
          <cell r="AA175">
            <v>0</v>
          </cell>
          <cell r="AB175">
            <v>0.37480000000000002</v>
          </cell>
          <cell r="AC175"/>
          <cell r="AD175">
            <v>242654</v>
          </cell>
          <cell r="AE175">
            <v>242654</v>
          </cell>
          <cell r="AF175">
            <v>338.5</v>
          </cell>
          <cell r="AG175">
            <v>341.5</v>
          </cell>
          <cell r="AH175">
            <v>345</v>
          </cell>
          <cell r="AI175">
            <v>329.5</v>
          </cell>
          <cell r="AJ175">
            <v>0</v>
          </cell>
          <cell r="AK175"/>
          <cell r="AL175">
            <v>79736</v>
          </cell>
          <cell r="AM175">
            <v>0</v>
          </cell>
          <cell r="AN175">
            <v>0</v>
          </cell>
          <cell r="AO175">
            <v>329.5</v>
          </cell>
          <cell r="AP175"/>
          <cell r="AQ175">
            <v>0</v>
          </cell>
          <cell r="AR175">
            <v>0.3</v>
          </cell>
          <cell r="AS175"/>
          <cell r="AT175">
            <v>0</v>
          </cell>
        </row>
        <row r="176">
          <cell r="A176">
            <v>382</v>
          </cell>
          <cell r="B176" t="str">
            <v>382 - Pratt</v>
          </cell>
          <cell r="C176" t="str">
            <v>Pratt</v>
          </cell>
          <cell r="D176">
            <v>98689109</v>
          </cell>
          <cell r="E176">
            <v>91082075</v>
          </cell>
          <cell r="F176">
            <v>97854797</v>
          </cell>
          <cell r="G176">
            <v>90231449</v>
          </cell>
          <cell r="H176">
            <v>1033.9000000000001</v>
          </cell>
          <cell r="I176">
            <v>1118</v>
          </cell>
          <cell r="J176">
            <v>266.5</v>
          </cell>
          <cell r="K176">
            <v>8089492</v>
          </cell>
          <cell r="L176">
            <v>1170.7</v>
          </cell>
          <cell r="M176">
            <v>1154.8</v>
          </cell>
          <cell r="N176">
            <v>1105.5999999999999</v>
          </cell>
          <cell r="O176">
            <v>1153</v>
          </cell>
          <cell r="P176">
            <v>1243552</v>
          </cell>
          <cell r="Q176">
            <v>1303266</v>
          </cell>
          <cell r="R176">
            <v>860769</v>
          </cell>
          <cell r="S176">
            <v>1113369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437</v>
          </cell>
          <cell r="Y176">
            <v>135</v>
          </cell>
          <cell r="Z176">
            <v>0.26</v>
          </cell>
          <cell r="AA176">
            <v>0.01</v>
          </cell>
          <cell r="AB176">
            <v>0.3589</v>
          </cell>
          <cell r="AC176"/>
          <cell r="AD176">
            <v>725698</v>
          </cell>
          <cell r="AE176">
            <v>725698</v>
          </cell>
          <cell r="AF176">
            <v>1170.7</v>
          </cell>
          <cell r="AG176">
            <v>1043.9000000000001</v>
          </cell>
          <cell r="AH176">
            <v>1085</v>
          </cell>
          <cell r="AI176">
            <v>1125</v>
          </cell>
          <cell r="AJ176">
            <v>0</v>
          </cell>
          <cell r="AK176"/>
          <cell r="AL176">
            <v>173340</v>
          </cell>
          <cell r="AM176">
            <v>1</v>
          </cell>
          <cell r="AN176">
            <v>0</v>
          </cell>
          <cell r="AO176">
            <v>1115</v>
          </cell>
          <cell r="AP176"/>
          <cell r="AQ176">
            <v>0</v>
          </cell>
          <cell r="AR176">
            <v>0.3</v>
          </cell>
          <cell r="AS176"/>
          <cell r="AT176">
            <v>0</v>
          </cell>
        </row>
        <row r="177">
          <cell r="A177">
            <v>383</v>
          </cell>
          <cell r="B177" t="str">
            <v>383 - Manhattan</v>
          </cell>
          <cell r="C177" t="str">
            <v>Riley</v>
          </cell>
          <cell r="D177">
            <v>654154808</v>
          </cell>
          <cell r="E177">
            <v>616928249</v>
          </cell>
          <cell r="F177">
            <v>680447366</v>
          </cell>
          <cell r="G177">
            <v>642909459</v>
          </cell>
          <cell r="H177">
            <v>5808.3</v>
          </cell>
          <cell r="I177">
            <v>6120.4</v>
          </cell>
          <cell r="J177">
            <v>163</v>
          </cell>
          <cell r="K177">
            <v>39663625</v>
          </cell>
          <cell r="L177">
            <v>6077.5</v>
          </cell>
          <cell r="M177">
            <v>6036.6</v>
          </cell>
          <cell r="N177">
            <v>6075.3</v>
          </cell>
          <cell r="O177">
            <v>6531.5</v>
          </cell>
          <cell r="P177">
            <v>6892870</v>
          </cell>
          <cell r="Q177">
            <v>7154959</v>
          </cell>
          <cell r="R177">
            <v>1526197</v>
          </cell>
          <cell r="S177">
            <v>5959414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2007</v>
          </cell>
          <cell r="Y177">
            <v>592</v>
          </cell>
          <cell r="Z177">
            <v>0</v>
          </cell>
          <cell r="AA177">
            <v>0</v>
          </cell>
          <cell r="AB177">
            <v>0.1507</v>
          </cell>
          <cell r="AC177"/>
          <cell r="AD177">
            <v>5395626</v>
          </cell>
          <cell r="AE177">
            <v>5395626</v>
          </cell>
          <cell r="AF177">
            <v>5953.4</v>
          </cell>
          <cell r="AG177">
            <v>5888.3</v>
          </cell>
          <cell r="AH177">
            <v>5942.7</v>
          </cell>
          <cell r="AI177">
            <v>6403.1</v>
          </cell>
          <cell r="AJ177">
            <v>1.7600000000000001E-2</v>
          </cell>
          <cell r="AK177"/>
          <cell r="AL177">
            <v>1495732</v>
          </cell>
          <cell r="AM177">
            <v>791</v>
          </cell>
          <cell r="AN177">
            <v>53352</v>
          </cell>
          <cell r="AO177">
            <v>6327.1</v>
          </cell>
          <cell r="AP177"/>
          <cell r="AQ177">
            <v>55.5</v>
          </cell>
          <cell r="AR177">
            <v>0.3</v>
          </cell>
          <cell r="AS177"/>
          <cell r="AT177">
            <v>38.5</v>
          </cell>
        </row>
        <row r="178">
          <cell r="A178">
            <v>384</v>
          </cell>
          <cell r="B178" t="str">
            <v>384 - Blue Valley</v>
          </cell>
          <cell r="C178" t="str">
            <v>Riley</v>
          </cell>
          <cell r="D178">
            <v>21216610</v>
          </cell>
          <cell r="E178">
            <v>19299933</v>
          </cell>
          <cell r="F178">
            <v>22758031</v>
          </cell>
          <cell r="G178">
            <v>20817481</v>
          </cell>
          <cell r="H178">
            <v>184</v>
          </cell>
          <cell r="I178">
            <v>213</v>
          </cell>
          <cell r="J178">
            <v>319</v>
          </cell>
          <cell r="K178">
            <v>2032244</v>
          </cell>
          <cell r="L178">
            <v>180</v>
          </cell>
          <cell r="M178">
            <v>187.5</v>
          </cell>
          <cell r="N178">
            <v>209</v>
          </cell>
          <cell r="O178">
            <v>210.5</v>
          </cell>
          <cell r="P178">
            <v>273340</v>
          </cell>
          <cell r="Q178">
            <v>290626</v>
          </cell>
          <cell r="R178">
            <v>100342</v>
          </cell>
          <cell r="S178">
            <v>285953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38</v>
          </cell>
          <cell r="Y178">
            <v>32</v>
          </cell>
          <cell r="Z178">
            <v>0</v>
          </cell>
          <cell r="AA178">
            <v>0</v>
          </cell>
          <cell r="AB178">
            <v>0.1368</v>
          </cell>
          <cell r="AC178"/>
          <cell r="AD178">
            <v>151964</v>
          </cell>
          <cell r="AE178">
            <v>151964</v>
          </cell>
          <cell r="AF178">
            <v>180</v>
          </cell>
          <cell r="AG178">
            <v>187.5</v>
          </cell>
          <cell r="AH178">
            <v>209</v>
          </cell>
          <cell r="AI178">
            <v>210.5</v>
          </cell>
          <cell r="AJ178">
            <v>0</v>
          </cell>
          <cell r="AK178"/>
          <cell r="AL178">
            <v>172184</v>
          </cell>
          <cell r="AM178">
            <v>4</v>
          </cell>
          <cell r="AN178">
            <v>57517</v>
          </cell>
          <cell r="AO178">
            <v>208</v>
          </cell>
          <cell r="AP178"/>
          <cell r="AQ178">
            <v>0</v>
          </cell>
          <cell r="AR178">
            <v>0.3</v>
          </cell>
          <cell r="AS178"/>
          <cell r="AT178">
            <v>0</v>
          </cell>
        </row>
        <row r="179">
          <cell r="A179">
            <v>385</v>
          </cell>
          <cell r="B179" t="str">
            <v>385 - Andover</v>
          </cell>
          <cell r="C179" t="str">
            <v>Butler</v>
          </cell>
          <cell r="D179">
            <v>312405552</v>
          </cell>
          <cell r="E179">
            <v>292808350</v>
          </cell>
          <cell r="F179">
            <v>329916013</v>
          </cell>
          <cell r="G179">
            <v>310023032</v>
          </cell>
          <cell r="H179">
            <v>4940.2</v>
          </cell>
          <cell r="I179">
            <v>5147</v>
          </cell>
          <cell r="J179">
            <v>46.8</v>
          </cell>
          <cell r="K179">
            <v>31401135</v>
          </cell>
          <cell r="L179">
            <v>5656.1</v>
          </cell>
          <cell r="M179">
            <v>5628.3</v>
          </cell>
          <cell r="N179">
            <v>5823.9</v>
          </cell>
          <cell r="O179">
            <v>6129.1</v>
          </cell>
          <cell r="P179">
            <v>4331072</v>
          </cell>
          <cell r="Q179">
            <v>4597975</v>
          </cell>
          <cell r="R179">
            <v>5094010</v>
          </cell>
          <cell r="S179">
            <v>3115951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649</v>
          </cell>
          <cell r="Y179">
            <v>268</v>
          </cell>
          <cell r="Z179">
            <v>0.47</v>
          </cell>
          <cell r="AA179">
            <v>0.22</v>
          </cell>
          <cell r="AB179">
            <v>0.56259999999999999</v>
          </cell>
          <cell r="AC179"/>
          <cell r="AD179">
            <v>3197660</v>
          </cell>
          <cell r="AE179">
            <v>3197660</v>
          </cell>
          <cell r="AF179">
            <v>4947</v>
          </cell>
          <cell r="AG179">
            <v>4962.7</v>
          </cell>
          <cell r="AH179">
            <v>4994.6000000000004</v>
          </cell>
          <cell r="AI179">
            <v>5261.9</v>
          </cell>
          <cell r="AJ179">
            <v>0.05</v>
          </cell>
          <cell r="AK179"/>
          <cell r="AL179">
            <v>903294</v>
          </cell>
          <cell r="AM179">
            <v>215</v>
          </cell>
          <cell r="AN179">
            <v>0</v>
          </cell>
          <cell r="AO179">
            <v>5237.8999999999996</v>
          </cell>
          <cell r="AP179"/>
          <cell r="AQ179">
            <v>0</v>
          </cell>
          <cell r="AR179">
            <v>0.3</v>
          </cell>
          <cell r="AS179"/>
          <cell r="AT179">
            <v>0</v>
          </cell>
        </row>
        <row r="180">
          <cell r="A180">
            <v>386</v>
          </cell>
          <cell r="B180" t="str">
            <v>386 - Madison-Virgil</v>
          </cell>
          <cell r="C180" t="str">
            <v>Greenwood</v>
          </cell>
          <cell r="D180">
            <v>15884396</v>
          </cell>
          <cell r="E180">
            <v>14425752</v>
          </cell>
          <cell r="F180">
            <v>15961380</v>
          </cell>
          <cell r="G180">
            <v>14498237</v>
          </cell>
          <cell r="H180">
            <v>220.5</v>
          </cell>
          <cell r="I180">
            <v>211</v>
          </cell>
          <cell r="J180">
            <v>253</v>
          </cell>
          <cell r="K180">
            <v>2138403</v>
          </cell>
          <cell r="L180">
            <v>228.5</v>
          </cell>
          <cell r="M180">
            <v>222</v>
          </cell>
          <cell r="N180">
            <v>209.5</v>
          </cell>
          <cell r="O180">
            <v>223</v>
          </cell>
          <cell r="P180">
            <v>361739</v>
          </cell>
          <cell r="Q180">
            <v>327526</v>
          </cell>
          <cell r="R180">
            <v>267725</v>
          </cell>
          <cell r="S180">
            <v>254392</v>
          </cell>
          <cell r="T180">
            <v>8348</v>
          </cell>
          <cell r="U180">
            <v>7936</v>
          </cell>
          <cell r="V180">
            <v>0</v>
          </cell>
          <cell r="W180">
            <v>0</v>
          </cell>
          <cell r="X180">
            <v>80</v>
          </cell>
          <cell r="Y180">
            <v>30</v>
          </cell>
          <cell r="Z180">
            <v>0.3</v>
          </cell>
          <cell r="AA180">
            <v>0.05</v>
          </cell>
          <cell r="AB180">
            <v>0.4007</v>
          </cell>
          <cell r="AC180"/>
          <cell r="AD180">
            <v>204977</v>
          </cell>
          <cell r="AE180">
            <v>204977</v>
          </cell>
          <cell r="AF180">
            <v>228.5</v>
          </cell>
          <cell r="AG180">
            <v>222</v>
          </cell>
          <cell r="AH180">
            <v>209.5</v>
          </cell>
          <cell r="AI180">
            <v>223</v>
          </cell>
          <cell r="AJ180">
            <v>0</v>
          </cell>
          <cell r="AK180"/>
          <cell r="AL180">
            <v>101308</v>
          </cell>
          <cell r="AM180">
            <v>0</v>
          </cell>
          <cell r="AN180">
            <v>0</v>
          </cell>
          <cell r="AO180">
            <v>218</v>
          </cell>
          <cell r="AP180"/>
          <cell r="AQ180">
            <v>0</v>
          </cell>
          <cell r="AR180">
            <v>0.3</v>
          </cell>
          <cell r="AS180"/>
          <cell r="AT180">
            <v>0</v>
          </cell>
        </row>
        <row r="181">
          <cell r="A181">
            <v>387</v>
          </cell>
          <cell r="B181" t="str">
            <v>387 - Altoona-Midway</v>
          </cell>
          <cell r="C181" t="str">
            <v>Wilson</v>
          </cell>
          <cell r="D181">
            <v>32413960</v>
          </cell>
          <cell r="E181">
            <v>30705795</v>
          </cell>
          <cell r="F181">
            <v>32128111</v>
          </cell>
          <cell r="G181">
            <v>30440741</v>
          </cell>
          <cell r="H181">
            <v>177.5</v>
          </cell>
          <cell r="I181">
            <v>169</v>
          </cell>
          <cell r="J181">
            <v>192</v>
          </cell>
          <cell r="K181">
            <v>1892835</v>
          </cell>
          <cell r="L181">
            <v>209.5</v>
          </cell>
          <cell r="M181">
            <v>180</v>
          </cell>
          <cell r="N181">
            <v>168.5</v>
          </cell>
          <cell r="O181">
            <v>171.5</v>
          </cell>
          <cell r="P181">
            <v>207488</v>
          </cell>
          <cell r="Q181">
            <v>211052</v>
          </cell>
          <cell r="R181">
            <v>0</v>
          </cell>
          <cell r="S181">
            <v>266166</v>
          </cell>
          <cell r="T181">
            <v>6140</v>
          </cell>
          <cell r="U181">
            <v>0</v>
          </cell>
          <cell r="V181">
            <v>0</v>
          </cell>
          <cell r="W181">
            <v>0</v>
          </cell>
          <cell r="X181">
            <v>85</v>
          </cell>
          <cell r="Y181">
            <v>26</v>
          </cell>
          <cell r="Z181">
            <v>0</v>
          </cell>
          <cell r="AA181">
            <v>0</v>
          </cell>
          <cell r="AB181">
            <v>0</v>
          </cell>
          <cell r="AC181"/>
          <cell r="AD181">
            <v>187731</v>
          </cell>
          <cell r="AE181">
            <v>187731</v>
          </cell>
          <cell r="AF181">
            <v>209.5</v>
          </cell>
          <cell r="AG181">
            <v>180</v>
          </cell>
          <cell r="AH181">
            <v>168.5</v>
          </cell>
          <cell r="AI181">
            <v>171.5</v>
          </cell>
          <cell r="AJ181">
            <v>0</v>
          </cell>
          <cell r="AK181"/>
          <cell r="AL181">
            <v>144835</v>
          </cell>
          <cell r="AM181">
            <v>0</v>
          </cell>
          <cell r="AN181">
            <v>0</v>
          </cell>
          <cell r="AO181">
            <v>169.5</v>
          </cell>
          <cell r="AP181"/>
          <cell r="AQ181">
            <v>0</v>
          </cell>
          <cell r="AR181">
            <v>0.3</v>
          </cell>
          <cell r="AS181"/>
          <cell r="AT181">
            <v>0</v>
          </cell>
        </row>
        <row r="182">
          <cell r="A182">
            <v>388</v>
          </cell>
          <cell r="B182" t="str">
            <v>388 - Ellis</v>
          </cell>
          <cell r="C182" t="str">
            <v>Ellis</v>
          </cell>
          <cell r="D182">
            <v>29983903</v>
          </cell>
          <cell r="E182">
            <v>27382808</v>
          </cell>
          <cell r="F182">
            <v>32320021</v>
          </cell>
          <cell r="G182">
            <v>29709925</v>
          </cell>
          <cell r="H182">
            <v>419.6</v>
          </cell>
          <cell r="I182">
            <v>431.1</v>
          </cell>
          <cell r="J182">
            <v>280.5</v>
          </cell>
          <cell r="K182">
            <v>3209607</v>
          </cell>
          <cell r="L182">
            <v>411</v>
          </cell>
          <cell r="M182">
            <v>419.6</v>
          </cell>
          <cell r="N182">
            <v>414.1</v>
          </cell>
          <cell r="O182">
            <v>426.8</v>
          </cell>
          <cell r="P182">
            <v>330260</v>
          </cell>
          <cell r="Q182">
            <v>360100</v>
          </cell>
          <cell r="R182">
            <v>422255</v>
          </cell>
          <cell r="S182">
            <v>382482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106</v>
          </cell>
          <cell r="Y182">
            <v>52</v>
          </cell>
          <cell r="Z182">
            <v>0.28000000000000003</v>
          </cell>
          <cell r="AA182">
            <v>0.03</v>
          </cell>
          <cell r="AB182">
            <v>0.4128</v>
          </cell>
          <cell r="AC182"/>
          <cell r="AD182">
            <v>306594</v>
          </cell>
          <cell r="AE182">
            <v>306594</v>
          </cell>
          <cell r="AF182">
            <v>411</v>
          </cell>
          <cell r="AG182">
            <v>419.6</v>
          </cell>
          <cell r="AH182">
            <v>413.1</v>
          </cell>
          <cell r="AI182">
            <v>426.8</v>
          </cell>
          <cell r="AJ182">
            <v>0</v>
          </cell>
          <cell r="AK182"/>
          <cell r="AL182">
            <v>61632</v>
          </cell>
          <cell r="AM182">
            <v>0</v>
          </cell>
          <cell r="AN182">
            <v>0</v>
          </cell>
          <cell r="AO182">
            <v>426.8</v>
          </cell>
          <cell r="AP182"/>
          <cell r="AQ182">
            <v>0</v>
          </cell>
          <cell r="AR182">
            <v>0.3</v>
          </cell>
          <cell r="AS182"/>
          <cell r="AT182">
            <v>0</v>
          </cell>
        </row>
        <row r="183">
          <cell r="A183">
            <v>389</v>
          </cell>
          <cell r="B183" t="str">
            <v>389 - Eureka</v>
          </cell>
          <cell r="C183" t="str">
            <v>Greenwood</v>
          </cell>
          <cell r="D183">
            <v>33426182</v>
          </cell>
          <cell r="E183">
            <v>28269301</v>
          </cell>
          <cell r="F183">
            <v>33685364</v>
          </cell>
          <cell r="G183">
            <v>28555773</v>
          </cell>
          <cell r="H183">
            <v>606</v>
          </cell>
          <cell r="I183">
            <v>627.5</v>
          </cell>
          <cell r="J183">
            <v>580</v>
          </cell>
          <cell r="K183">
            <v>5293128</v>
          </cell>
          <cell r="L183">
            <v>636.5</v>
          </cell>
          <cell r="M183">
            <v>616.5</v>
          </cell>
          <cell r="N183">
            <v>623.5</v>
          </cell>
          <cell r="O183">
            <v>650.5</v>
          </cell>
          <cell r="P183">
            <v>557226</v>
          </cell>
          <cell r="Q183">
            <v>589133</v>
          </cell>
          <cell r="R183">
            <v>952290</v>
          </cell>
          <cell r="S183">
            <v>562510</v>
          </cell>
          <cell r="T183">
            <v>9014</v>
          </cell>
          <cell r="U183">
            <v>8994</v>
          </cell>
          <cell r="V183">
            <v>0</v>
          </cell>
          <cell r="W183">
            <v>0</v>
          </cell>
          <cell r="X183">
            <v>368</v>
          </cell>
          <cell r="Y183">
            <v>51</v>
          </cell>
          <cell r="Z183">
            <v>0.49</v>
          </cell>
          <cell r="AA183">
            <v>0.24</v>
          </cell>
          <cell r="AB183">
            <v>0.56889999999999996</v>
          </cell>
          <cell r="AC183"/>
          <cell r="AD183">
            <v>637141</v>
          </cell>
          <cell r="AE183">
            <v>637141</v>
          </cell>
          <cell r="AF183">
            <v>636.5</v>
          </cell>
          <cell r="AG183">
            <v>616.5</v>
          </cell>
          <cell r="AH183">
            <v>623.5</v>
          </cell>
          <cell r="AI183">
            <v>650.5</v>
          </cell>
          <cell r="AJ183">
            <v>0</v>
          </cell>
          <cell r="AK183"/>
          <cell r="AL183">
            <v>265403</v>
          </cell>
          <cell r="AM183">
            <v>0</v>
          </cell>
          <cell r="AN183">
            <v>7834</v>
          </cell>
          <cell r="AO183">
            <v>638</v>
          </cell>
          <cell r="AP183"/>
          <cell r="AQ183">
            <v>0</v>
          </cell>
          <cell r="AR183">
            <v>0.3</v>
          </cell>
          <cell r="AS183"/>
          <cell r="AT183">
            <v>0</v>
          </cell>
        </row>
        <row r="184">
          <cell r="A184">
            <v>390</v>
          </cell>
          <cell r="B184" t="str">
            <v>390 - Hamilton</v>
          </cell>
          <cell r="C184" t="str">
            <v>Greenwood</v>
          </cell>
          <cell r="D184">
            <v>8836631</v>
          </cell>
          <cell r="E184">
            <v>8282285</v>
          </cell>
          <cell r="F184">
            <v>9023836</v>
          </cell>
          <cell r="G184">
            <v>8478773</v>
          </cell>
          <cell r="H184">
            <v>75.5</v>
          </cell>
          <cell r="I184">
            <v>59</v>
          </cell>
          <cell r="J184">
            <v>210</v>
          </cell>
          <cell r="K184">
            <v>859688</v>
          </cell>
          <cell r="L184">
            <v>88</v>
          </cell>
          <cell r="M184">
            <v>76.5</v>
          </cell>
          <cell r="N184">
            <v>58.5</v>
          </cell>
          <cell r="O184">
            <v>57.5</v>
          </cell>
          <cell r="P184">
            <v>130582</v>
          </cell>
          <cell r="Q184">
            <v>117164</v>
          </cell>
          <cell r="R184">
            <v>0</v>
          </cell>
          <cell r="S184">
            <v>135051</v>
          </cell>
          <cell r="T184">
            <v>3082</v>
          </cell>
          <cell r="U184">
            <v>2711</v>
          </cell>
          <cell r="V184">
            <v>0</v>
          </cell>
          <cell r="W184">
            <v>0</v>
          </cell>
          <cell r="X184">
            <v>36</v>
          </cell>
          <cell r="Y184">
            <v>5</v>
          </cell>
          <cell r="Z184">
            <v>0</v>
          </cell>
          <cell r="AA184">
            <v>0</v>
          </cell>
          <cell r="AB184">
            <v>0</v>
          </cell>
          <cell r="AC184"/>
          <cell r="AD184">
            <v>74877</v>
          </cell>
          <cell r="AE184">
            <v>74877</v>
          </cell>
          <cell r="AF184">
            <v>88</v>
          </cell>
          <cell r="AG184">
            <v>76.5</v>
          </cell>
          <cell r="AH184">
            <v>58.5</v>
          </cell>
          <cell r="AI184">
            <v>57.5</v>
          </cell>
          <cell r="AJ184">
            <v>0</v>
          </cell>
          <cell r="AK184"/>
          <cell r="AL184">
            <v>40446</v>
          </cell>
          <cell r="AM184">
            <v>0</v>
          </cell>
          <cell r="AN184">
            <v>0</v>
          </cell>
          <cell r="AO184">
            <v>56</v>
          </cell>
          <cell r="AP184"/>
          <cell r="AQ184">
            <v>0</v>
          </cell>
          <cell r="AR184">
            <v>0.3</v>
          </cell>
          <cell r="AS184"/>
          <cell r="AT184">
            <v>0</v>
          </cell>
        </row>
        <row r="185">
          <cell r="A185">
            <v>392</v>
          </cell>
          <cell r="B185" t="str">
            <v>392 - Osborne</v>
          </cell>
          <cell r="C185" t="str">
            <v>Osborne</v>
          </cell>
          <cell r="D185">
            <v>27228868</v>
          </cell>
          <cell r="E185">
            <v>24932544</v>
          </cell>
          <cell r="F185">
            <v>28525857</v>
          </cell>
          <cell r="G185">
            <v>26275569</v>
          </cell>
          <cell r="H185">
            <v>273.60000000000002</v>
          </cell>
          <cell r="I185">
            <v>280</v>
          </cell>
          <cell r="J185">
            <v>511</v>
          </cell>
          <cell r="K185">
            <v>2467696</v>
          </cell>
          <cell r="L185">
            <v>280.10000000000002</v>
          </cell>
          <cell r="M185">
            <v>273.60000000000002</v>
          </cell>
          <cell r="N185">
            <v>269</v>
          </cell>
          <cell r="O185">
            <v>274.10000000000002</v>
          </cell>
          <cell r="P185">
            <v>348871</v>
          </cell>
          <cell r="Q185">
            <v>356454</v>
          </cell>
          <cell r="R185">
            <v>137665</v>
          </cell>
          <cell r="S185">
            <v>395888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114</v>
          </cell>
          <cell r="Y185">
            <v>38</v>
          </cell>
          <cell r="Z185">
            <v>0</v>
          </cell>
          <cell r="AA185">
            <v>0</v>
          </cell>
          <cell r="AB185">
            <v>0.20660000000000001</v>
          </cell>
          <cell r="AC185"/>
          <cell r="AD185">
            <v>216437</v>
          </cell>
          <cell r="AE185">
            <v>216437</v>
          </cell>
          <cell r="AF185">
            <v>280.10000000000002</v>
          </cell>
          <cell r="AG185">
            <v>273.60000000000002</v>
          </cell>
          <cell r="AH185">
            <v>269</v>
          </cell>
          <cell r="AI185">
            <v>274.10000000000002</v>
          </cell>
          <cell r="AJ185">
            <v>0</v>
          </cell>
          <cell r="AK185"/>
          <cell r="AL185">
            <v>117101</v>
          </cell>
          <cell r="AM185">
            <v>0</v>
          </cell>
          <cell r="AN185">
            <v>0</v>
          </cell>
          <cell r="AO185">
            <v>274.10000000000002</v>
          </cell>
          <cell r="AP185"/>
          <cell r="AQ185">
            <v>0</v>
          </cell>
          <cell r="AR185">
            <v>0.3</v>
          </cell>
          <cell r="AS185"/>
          <cell r="AT185">
            <v>0</v>
          </cell>
        </row>
        <row r="186">
          <cell r="A186">
            <v>393</v>
          </cell>
          <cell r="B186" t="str">
            <v>393 - Solomon</v>
          </cell>
          <cell r="C186" t="str">
            <v>Dickinson</v>
          </cell>
          <cell r="D186">
            <v>25598213</v>
          </cell>
          <cell r="E186">
            <v>23798853</v>
          </cell>
          <cell r="F186">
            <v>26599091</v>
          </cell>
          <cell r="G186">
            <v>24797654</v>
          </cell>
          <cell r="H186">
            <v>302.60000000000002</v>
          </cell>
          <cell r="I186">
            <v>314</v>
          </cell>
          <cell r="J186">
            <v>187.5</v>
          </cell>
          <cell r="K186">
            <v>2546214</v>
          </cell>
          <cell r="L186">
            <v>326</v>
          </cell>
          <cell r="M186">
            <v>302.60000000000002</v>
          </cell>
          <cell r="N186">
            <v>305.5</v>
          </cell>
          <cell r="O186">
            <v>310</v>
          </cell>
          <cell r="P186">
            <v>316216</v>
          </cell>
          <cell r="Q186">
            <v>311074</v>
          </cell>
          <cell r="R186">
            <v>274687</v>
          </cell>
          <cell r="S186">
            <v>363948</v>
          </cell>
          <cell r="T186">
            <v>9193</v>
          </cell>
          <cell r="U186">
            <v>5912</v>
          </cell>
          <cell r="V186">
            <v>0</v>
          </cell>
          <cell r="W186">
            <v>0</v>
          </cell>
          <cell r="X186">
            <v>119</v>
          </cell>
          <cell r="Y186">
            <v>50</v>
          </cell>
          <cell r="Z186">
            <v>0.17</v>
          </cell>
          <cell r="AA186">
            <v>0</v>
          </cell>
          <cell r="AB186">
            <v>0.32590000000000002</v>
          </cell>
          <cell r="AC186"/>
          <cell r="AD186">
            <v>237850</v>
          </cell>
          <cell r="AE186">
            <v>237850</v>
          </cell>
          <cell r="AF186">
            <v>311</v>
          </cell>
          <cell r="AG186">
            <v>302.60000000000002</v>
          </cell>
          <cell r="AH186">
            <v>305.5</v>
          </cell>
          <cell r="AI186">
            <v>310</v>
          </cell>
          <cell r="AJ186">
            <v>0</v>
          </cell>
          <cell r="AK186"/>
          <cell r="AL186">
            <v>109012</v>
          </cell>
          <cell r="AM186">
            <v>9</v>
          </cell>
          <cell r="AN186">
            <v>0</v>
          </cell>
          <cell r="AO186">
            <v>310</v>
          </cell>
          <cell r="AP186"/>
          <cell r="AQ186">
            <v>0</v>
          </cell>
          <cell r="AR186">
            <v>0.3</v>
          </cell>
          <cell r="AS186"/>
          <cell r="AT186">
            <v>0</v>
          </cell>
        </row>
        <row r="187">
          <cell r="A187">
            <v>394</v>
          </cell>
          <cell r="B187" t="str">
            <v>394 - Rose Hill</v>
          </cell>
          <cell r="C187" t="str">
            <v>Butler</v>
          </cell>
          <cell r="D187">
            <v>67258671</v>
          </cell>
          <cell r="E187">
            <v>60560283</v>
          </cell>
          <cell r="F187">
            <v>69457530</v>
          </cell>
          <cell r="G187">
            <v>62734100</v>
          </cell>
          <cell r="H187">
            <v>1520</v>
          </cell>
          <cell r="I187">
            <v>1525</v>
          </cell>
          <cell r="J187">
            <v>55</v>
          </cell>
          <cell r="K187">
            <v>9183606</v>
          </cell>
          <cell r="L187">
            <v>1603.1</v>
          </cell>
          <cell r="M187">
            <v>1589.5</v>
          </cell>
          <cell r="N187">
            <v>1517.4</v>
          </cell>
          <cell r="O187">
            <v>1572</v>
          </cell>
          <cell r="P187">
            <v>1257588</v>
          </cell>
          <cell r="Q187">
            <v>1296666</v>
          </cell>
          <cell r="R187">
            <v>2144157</v>
          </cell>
          <cell r="S187">
            <v>1297380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349</v>
          </cell>
          <cell r="Y187">
            <v>149</v>
          </cell>
          <cell r="Z187">
            <v>0.56999999999999995</v>
          </cell>
          <cell r="AA187">
            <v>0.32</v>
          </cell>
          <cell r="AB187">
            <v>0.64829999999999999</v>
          </cell>
          <cell r="AC187"/>
          <cell r="AD187">
            <v>1023993</v>
          </cell>
          <cell r="AE187">
            <v>1023993</v>
          </cell>
          <cell r="AF187">
            <v>1574.8</v>
          </cell>
          <cell r="AG187">
            <v>1531.5</v>
          </cell>
          <cell r="AH187">
            <v>1500.5</v>
          </cell>
          <cell r="AI187">
            <v>1547.5</v>
          </cell>
          <cell r="AJ187">
            <v>0</v>
          </cell>
          <cell r="AK187"/>
          <cell r="AL187">
            <v>377881</v>
          </cell>
          <cell r="AM187">
            <v>57</v>
          </cell>
          <cell r="AN187">
            <v>0</v>
          </cell>
          <cell r="AO187">
            <v>1533.5</v>
          </cell>
          <cell r="AP187"/>
          <cell r="AQ187">
            <v>0</v>
          </cell>
          <cell r="AR187">
            <v>0.3</v>
          </cell>
          <cell r="AS187"/>
          <cell r="AT187">
            <v>0</v>
          </cell>
        </row>
        <row r="188">
          <cell r="A188">
            <v>395</v>
          </cell>
          <cell r="B188" t="str">
            <v>395 - LaCrosse</v>
          </cell>
          <cell r="C188" t="str">
            <v>Rush</v>
          </cell>
          <cell r="D188">
            <v>27408314</v>
          </cell>
          <cell r="E188">
            <v>24981057</v>
          </cell>
          <cell r="F188">
            <v>29360496</v>
          </cell>
          <cell r="G188">
            <v>26935741</v>
          </cell>
          <cell r="H188">
            <v>282</v>
          </cell>
          <cell r="I188">
            <v>287.5</v>
          </cell>
          <cell r="J188">
            <v>486</v>
          </cell>
          <cell r="K188">
            <v>2438452</v>
          </cell>
          <cell r="L188">
            <v>291</v>
          </cell>
          <cell r="M188">
            <v>282</v>
          </cell>
          <cell r="N188">
            <v>279.5</v>
          </cell>
          <cell r="O188">
            <v>286.5</v>
          </cell>
          <cell r="P188">
            <v>253550</v>
          </cell>
          <cell r="Q188">
            <v>271147</v>
          </cell>
          <cell r="R188">
            <v>149317</v>
          </cell>
          <cell r="S188">
            <v>365920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111</v>
          </cell>
          <cell r="Y188">
            <v>18</v>
          </cell>
          <cell r="Z188">
            <v>0</v>
          </cell>
          <cell r="AA188">
            <v>0</v>
          </cell>
          <cell r="AB188">
            <v>0.2056</v>
          </cell>
          <cell r="AC188"/>
          <cell r="AD188">
            <v>259112</v>
          </cell>
          <cell r="AE188">
            <v>259112</v>
          </cell>
          <cell r="AF188">
            <v>291</v>
          </cell>
          <cell r="AG188">
            <v>282</v>
          </cell>
          <cell r="AH188">
            <v>279.5</v>
          </cell>
          <cell r="AI188">
            <v>286.5</v>
          </cell>
          <cell r="AJ188">
            <v>0</v>
          </cell>
          <cell r="AK188"/>
          <cell r="AL188">
            <v>147146</v>
          </cell>
          <cell r="AM188">
            <v>0</v>
          </cell>
          <cell r="AN188">
            <v>0</v>
          </cell>
          <cell r="AO188">
            <v>286.5</v>
          </cell>
          <cell r="AP188"/>
          <cell r="AQ188">
            <v>0</v>
          </cell>
          <cell r="AR188">
            <v>0.3</v>
          </cell>
          <cell r="AS188"/>
          <cell r="AT188">
            <v>0</v>
          </cell>
        </row>
        <row r="189">
          <cell r="A189">
            <v>396</v>
          </cell>
          <cell r="B189" t="str">
            <v>396 - Douglass</v>
          </cell>
          <cell r="C189" t="str">
            <v>Butler</v>
          </cell>
          <cell r="D189">
            <v>28137553</v>
          </cell>
          <cell r="E189">
            <v>25058896</v>
          </cell>
          <cell r="F189">
            <v>29665927</v>
          </cell>
          <cell r="G189">
            <v>26590737</v>
          </cell>
          <cell r="H189">
            <v>649.1</v>
          </cell>
          <cell r="I189">
            <v>675.8</v>
          </cell>
          <cell r="J189">
            <v>125</v>
          </cell>
          <cell r="K189">
            <v>5045560</v>
          </cell>
          <cell r="L189">
            <v>684</v>
          </cell>
          <cell r="M189">
            <v>684.8</v>
          </cell>
          <cell r="N189">
            <v>690.4</v>
          </cell>
          <cell r="O189">
            <v>662.5</v>
          </cell>
          <cell r="P189">
            <v>661457</v>
          </cell>
          <cell r="Q189">
            <v>674347</v>
          </cell>
          <cell r="R189">
            <v>1209698</v>
          </cell>
          <cell r="S189">
            <v>745599</v>
          </cell>
          <cell r="T189">
            <v>2341</v>
          </cell>
          <cell r="U189">
            <v>0</v>
          </cell>
          <cell r="V189">
            <v>0</v>
          </cell>
          <cell r="W189">
            <v>0</v>
          </cell>
          <cell r="X189">
            <v>204</v>
          </cell>
          <cell r="Y189">
            <v>81</v>
          </cell>
          <cell r="Z189">
            <v>0.56999999999999995</v>
          </cell>
          <cell r="AA189">
            <v>0.32</v>
          </cell>
          <cell r="AB189">
            <v>0.65880000000000005</v>
          </cell>
          <cell r="AC189"/>
          <cell r="AD189">
            <v>512849</v>
          </cell>
          <cell r="AE189">
            <v>512849</v>
          </cell>
          <cell r="AF189">
            <v>657.7</v>
          </cell>
          <cell r="AG189">
            <v>654.1</v>
          </cell>
          <cell r="AH189">
            <v>661.8</v>
          </cell>
          <cell r="AI189">
            <v>658.2</v>
          </cell>
          <cell r="AJ189">
            <v>0</v>
          </cell>
          <cell r="AK189"/>
          <cell r="AL189">
            <v>193756</v>
          </cell>
          <cell r="AM189">
            <v>23</v>
          </cell>
          <cell r="AN189">
            <v>0</v>
          </cell>
          <cell r="AO189">
            <v>654.20000000000005</v>
          </cell>
          <cell r="AP189"/>
          <cell r="AQ189">
            <v>0</v>
          </cell>
          <cell r="AR189">
            <v>0.3</v>
          </cell>
          <cell r="AS189"/>
          <cell r="AT189">
            <v>0</v>
          </cell>
        </row>
        <row r="190">
          <cell r="A190">
            <v>397</v>
          </cell>
          <cell r="B190" t="str">
            <v>397 - Centre</v>
          </cell>
          <cell r="C190" t="str">
            <v>Marion</v>
          </cell>
          <cell r="D190">
            <v>25058075</v>
          </cell>
          <cell r="E190">
            <v>23596426</v>
          </cell>
          <cell r="F190">
            <v>25388825</v>
          </cell>
          <cell r="G190">
            <v>23935253</v>
          </cell>
          <cell r="H190">
            <v>209.5</v>
          </cell>
          <cell r="I190">
            <v>201.5</v>
          </cell>
          <cell r="J190">
            <v>400</v>
          </cell>
          <cell r="K190">
            <v>3137740</v>
          </cell>
          <cell r="L190">
            <v>482.8</v>
          </cell>
          <cell r="M190">
            <v>475.7</v>
          </cell>
          <cell r="N190">
            <v>336.3</v>
          </cell>
          <cell r="O190">
            <v>380.5</v>
          </cell>
          <cell r="P190">
            <v>400010</v>
          </cell>
          <cell r="Q190">
            <v>420505</v>
          </cell>
          <cell r="R190">
            <v>290374</v>
          </cell>
          <cell r="S190">
            <v>311503</v>
          </cell>
          <cell r="T190">
            <v>2737</v>
          </cell>
          <cell r="U190">
            <v>5692</v>
          </cell>
          <cell r="V190">
            <v>0</v>
          </cell>
          <cell r="W190">
            <v>0</v>
          </cell>
          <cell r="X190">
            <v>69</v>
          </cell>
          <cell r="Y190">
            <v>40</v>
          </cell>
          <cell r="Z190">
            <v>0.35</v>
          </cell>
          <cell r="AA190">
            <v>0.1</v>
          </cell>
          <cell r="AB190">
            <v>0.47699999999999998</v>
          </cell>
          <cell r="AC190"/>
          <cell r="AD190">
            <v>195343</v>
          </cell>
          <cell r="AE190">
            <v>195343</v>
          </cell>
          <cell r="AF190">
            <v>213.5</v>
          </cell>
          <cell r="AG190">
            <v>209.5</v>
          </cell>
          <cell r="AH190">
            <v>195.5</v>
          </cell>
          <cell r="AI190">
            <v>194.5</v>
          </cell>
          <cell r="AJ190">
            <v>0</v>
          </cell>
          <cell r="AK190"/>
          <cell r="AL190">
            <v>216097</v>
          </cell>
          <cell r="AM190">
            <v>10</v>
          </cell>
          <cell r="AN190">
            <v>0</v>
          </cell>
          <cell r="AO190">
            <v>194.5</v>
          </cell>
          <cell r="AP190"/>
          <cell r="AQ190">
            <v>0</v>
          </cell>
          <cell r="AR190">
            <v>0.3</v>
          </cell>
          <cell r="AS190"/>
          <cell r="AT190">
            <v>0</v>
          </cell>
        </row>
        <row r="191">
          <cell r="A191">
            <v>398</v>
          </cell>
          <cell r="B191" t="str">
            <v>398 - Peabody-Burns</v>
          </cell>
          <cell r="C191" t="str">
            <v>Marion</v>
          </cell>
          <cell r="D191">
            <v>24578822</v>
          </cell>
          <cell r="E191">
            <v>22426264</v>
          </cell>
          <cell r="F191">
            <v>25526919</v>
          </cell>
          <cell r="G191">
            <v>23382108</v>
          </cell>
          <cell r="H191">
            <v>239</v>
          </cell>
          <cell r="I191">
            <v>246.5</v>
          </cell>
          <cell r="J191">
            <v>235</v>
          </cell>
          <cell r="K191">
            <v>2386777</v>
          </cell>
          <cell r="L191">
            <v>254</v>
          </cell>
          <cell r="M191">
            <v>245.5</v>
          </cell>
          <cell r="N191">
            <v>246.8</v>
          </cell>
          <cell r="O191">
            <v>249.2</v>
          </cell>
          <cell r="P191">
            <v>367254</v>
          </cell>
          <cell r="Q191">
            <v>377839</v>
          </cell>
          <cell r="R191">
            <v>155420</v>
          </cell>
          <cell r="S191">
            <v>429491</v>
          </cell>
          <cell r="T191">
            <v>4452</v>
          </cell>
          <cell r="U191">
            <v>4514</v>
          </cell>
          <cell r="V191">
            <v>0</v>
          </cell>
          <cell r="W191">
            <v>0</v>
          </cell>
          <cell r="X191">
            <v>102</v>
          </cell>
          <cell r="Y191">
            <v>41</v>
          </cell>
          <cell r="Z191">
            <v>0</v>
          </cell>
          <cell r="AA191">
            <v>0</v>
          </cell>
          <cell r="AB191">
            <v>0.18290000000000001</v>
          </cell>
          <cell r="AC191"/>
          <cell r="AD191">
            <v>214381</v>
          </cell>
          <cell r="AE191">
            <v>214381</v>
          </cell>
          <cell r="AF191">
            <v>253</v>
          </cell>
          <cell r="AG191">
            <v>242.5</v>
          </cell>
          <cell r="AH191">
            <v>241.5</v>
          </cell>
          <cell r="AI191">
            <v>244.5</v>
          </cell>
          <cell r="AJ191">
            <v>0</v>
          </cell>
          <cell r="AK191"/>
          <cell r="AL191">
            <v>110167</v>
          </cell>
          <cell r="AM191">
            <v>0</v>
          </cell>
          <cell r="AN191">
            <v>0</v>
          </cell>
          <cell r="AO191">
            <v>242</v>
          </cell>
          <cell r="AP191"/>
          <cell r="AQ191">
            <v>0</v>
          </cell>
          <cell r="AR191">
            <v>0.3</v>
          </cell>
          <cell r="AS191"/>
          <cell r="AT191">
            <v>0</v>
          </cell>
        </row>
        <row r="192">
          <cell r="A192">
            <v>399</v>
          </cell>
          <cell r="B192" t="str">
            <v>399 - Paradise</v>
          </cell>
          <cell r="C192" t="str">
            <v>Russell</v>
          </cell>
          <cell r="D192">
            <v>20304733</v>
          </cell>
          <cell r="E192">
            <v>19512953</v>
          </cell>
          <cell r="F192">
            <v>24981193</v>
          </cell>
          <cell r="G192">
            <v>24200222</v>
          </cell>
          <cell r="H192">
            <v>109.7</v>
          </cell>
          <cell r="I192">
            <v>109</v>
          </cell>
          <cell r="J192">
            <v>439</v>
          </cell>
          <cell r="K192">
            <v>1207580</v>
          </cell>
          <cell r="L192">
            <v>117.8</v>
          </cell>
          <cell r="M192">
            <v>113.2</v>
          </cell>
          <cell r="N192">
            <v>108</v>
          </cell>
          <cell r="O192">
            <v>113</v>
          </cell>
          <cell r="P192">
            <v>139571</v>
          </cell>
          <cell r="Q192">
            <v>127371</v>
          </cell>
          <cell r="R192">
            <v>0</v>
          </cell>
          <cell r="S192">
            <v>173570</v>
          </cell>
          <cell r="T192">
            <v>0</v>
          </cell>
          <cell r="U192">
            <v>0</v>
          </cell>
          <cell r="V192">
            <v>0</v>
          </cell>
          <cell r="W192">
            <v>40232</v>
          </cell>
          <cell r="X192">
            <v>37</v>
          </cell>
          <cell r="Y192">
            <v>15</v>
          </cell>
          <cell r="Z192">
            <v>0</v>
          </cell>
          <cell r="AA192">
            <v>0</v>
          </cell>
          <cell r="AB192">
            <v>0</v>
          </cell>
          <cell r="AC192"/>
          <cell r="AD192">
            <v>142893</v>
          </cell>
          <cell r="AE192">
            <v>142893</v>
          </cell>
          <cell r="AF192">
            <v>117.8</v>
          </cell>
          <cell r="AG192">
            <v>113.2</v>
          </cell>
          <cell r="AH192">
            <v>108</v>
          </cell>
          <cell r="AI192">
            <v>113</v>
          </cell>
          <cell r="AJ192">
            <v>0</v>
          </cell>
          <cell r="AK192"/>
          <cell r="AL192">
            <v>69721</v>
          </cell>
          <cell r="AM192">
            <v>0</v>
          </cell>
          <cell r="AN192">
            <v>0</v>
          </cell>
          <cell r="AO192">
            <v>110.5</v>
          </cell>
          <cell r="AP192"/>
          <cell r="AQ192">
            <v>0</v>
          </cell>
          <cell r="AR192">
            <v>0.3</v>
          </cell>
          <cell r="AS192"/>
          <cell r="AT192">
            <v>0</v>
          </cell>
        </row>
        <row r="193">
          <cell r="A193">
            <v>400</v>
          </cell>
          <cell r="B193" t="str">
            <v>400 - Smoky Valley</v>
          </cell>
          <cell r="C193" t="str">
            <v>McPherson</v>
          </cell>
          <cell r="D193">
            <v>70333794</v>
          </cell>
          <cell r="E193">
            <v>64342018</v>
          </cell>
          <cell r="F193">
            <v>77995189</v>
          </cell>
          <cell r="G193">
            <v>71992939</v>
          </cell>
          <cell r="H193">
            <v>836.1</v>
          </cell>
          <cell r="I193">
            <v>860.3</v>
          </cell>
          <cell r="J193">
            <v>395.5</v>
          </cell>
          <cell r="K193">
            <v>6954344</v>
          </cell>
          <cell r="L193">
            <v>916.3</v>
          </cell>
          <cell r="M193">
            <v>1024.0999999999999</v>
          </cell>
          <cell r="N193">
            <v>1045</v>
          </cell>
          <cell r="O193">
            <v>1046.3</v>
          </cell>
          <cell r="P193">
            <v>1049431</v>
          </cell>
          <cell r="Q193">
            <v>1062853</v>
          </cell>
          <cell r="R193">
            <v>1016823</v>
          </cell>
          <cell r="S193">
            <v>934526</v>
          </cell>
          <cell r="T193">
            <v>9984</v>
          </cell>
          <cell r="U193">
            <v>8216</v>
          </cell>
          <cell r="V193">
            <v>0</v>
          </cell>
          <cell r="W193">
            <v>0</v>
          </cell>
          <cell r="X193">
            <v>194</v>
          </cell>
          <cell r="Y193">
            <v>85</v>
          </cell>
          <cell r="Z193">
            <v>0.27</v>
          </cell>
          <cell r="AA193">
            <v>0.02</v>
          </cell>
          <cell r="AB193">
            <v>0.43149999999999999</v>
          </cell>
          <cell r="AC193"/>
          <cell r="AD193">
            <v>627159</v>
          </cell>
          <cell r="AE193">
            <v>627159</v>
          </cell>
          <cell r="AF193">
            <v>834.1</v>
          </cell>
          <cell r="AG193">
            <v>847.6</v>
          </cell>
          <cell r="AH193">
            <v>848.3</v>
          </cell>
          <cell r="AI193">
            <v>829</v>
          </cell>
          <cell r="AJ193">
            <v>0</v>
          </cell>
          <cell r="AK193"/>
          <cell r="AL193">
            <v>342058</v>
          </cell>
          <cell r="AM193">
            <v>18</v>
          </cell>
          <cell r="AN193">
            <v>0</v>
          </cell>
          <cell r="AO193">
            <v>820</v>
          </cell>
          <cell r="AP193"/>
          <cell r="AQ193">
            <v>0</v>
          </cell>
          <cell r="AR193">
            <v>0.3</v>
          </cell>
          <cell r="AS193"/>
          <cell r="AT193">
            <v>0</v>
          </cell>
        </row>
        <row r="194">
          <cell r="A194">
            <v>401</v>
          </cell>
          <cell r="B194" t="str">
            <v>401 - Chase</v>
          </cell>
          <cell r="C194" t="str">
            <v>Rice</v>
          </cell>
          <cell r="D194">
            <v>19999898</v>
          </cell>
          <cell r="E194">
            <v>19252841</v>
          </cell>
          <cell r="F194">
            <v>22347104</v>
          </cell>
          <cell r="G194">
            <v>21589379</v>
          </cell>
          <cell r="H194">
            <v>159</v>
          </cell>
          <cell r="I194">
            <v>151.5</v>
          </cell>
          <cell r="J194">
            <v>196</v>
          </cell>
          <cell r="K194">
            <v>1673306</v>
          </cell>
          <cell r="L194">
            <v>164.5</v>
          </cell>
          <cell r="M194">
            <v>163</v>
          </cell>
          <cell r="N194">
            <v>151.5</v>
          </cell>
          <cell r="O194">
            <v>165.5</v>
          </cell>
          <cell r="P194">
            <v>184420</v>
          </cell>
          <cell r="Q194">
            <v>168487</v>
          </cell>
          <cell r="R194">
            <v>0</v>
          </cell>
          <cell r="S194">
            <v>145015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98</v>
          </cell>
          <cell r="Y194">
            <v>22</v>
          </cell>
          <cell r="Z194">
            <v>0</v>
          </cell>
          <cell r="AA194">
            <v>0</v>
          </cell>
          <cell r="AB194">
            <v>0</v>
          </cell>
          <cell r="AC194"/>
          <cell r="AD194">
            <v>150613</v>
          </cell>
          <cell r="AE194">
            <v>150613</v>
          </cell>
          <cell r="AF194">
            <v>164.5</v>
          </cell>
          <cell r="AG194">
            <v>163</v>
          </cell>
          <cell r="AH194">
            <v>151.5</v>
          </cell>
          <cell r="AI194">
            <v>165.5</v>
          </cell>
          <cell r="AJ194">
            <v>0</v>
          </cell>
          <cell r="AK194"/>
          <cell r="AL194">
            <v>54698</v>
          </cell>
          <cell r="AM194">
            <v>0</v>
          </cell>
          <cell r="AN194">
            <v>0</v>
          </cell>
          <cell r="AO194">
            <v>163</v>
          </cell>
          <cell r="AP194"/>
          <cell r="AQ194">
            <v>0</v>
          </cell>
          <cell r="AR194">
            <v>0.3</v>
          </cell>
          <cell r="AS194"/>
          <cell r="AT194">
            <v>0</v>
          </cell>
        </row>
        <row r="195">
          <cell r="A195">
            <v>402</v>
          </cell>
          <cell r="B195" t="str">
            <v>402 - Augusta</v>
          </cell>
          <cell r="C195" t="str">
            <v>Butler</v>
          </cell>
          <cell r="D195">
            <v>88698555</v>
          </cell>
          <cell r="E195">
            <v>78695267</v>
          </cell>
          <cell r="F195">
            <v>91750356</v>
          </cell>
          <cell r="G195">
            <v>81749310</v>
          </cell>
          <cell r="H195">
            <v>2077.6999999999998</v>
          </cell>
          <cell r="I195">
            <v>2155.8000000000002</v>
          </cell>
          <cell r="J195">
            <v>69.5</v>
          </cell>
          <cell r="K195">
            <v>12524759</v>
          </cell>
          <cell r="L195">
            <v>2173.6999999999998</v>
          </cell>
          <cell r="M195">
            <v>2113.9</v>
          </cell>
          <cell r="N195">
            <v>2101.1</v>
          </cell>
          <cell r="O195">
            <v>2171.6999999999998</v>
          </cell>
          <cell r="P195">
            <v>1556279</v>
          </cell>
          <cell r="Q195">
            <v>1681993</v>
          </cell>
          <cell r="R195">
            <v>2776697</v>
          </cell>
          <cell r="S195">
            <v>1657128</v>
          </cell>
          <cell r="T195">
            <v>6174</v>
          </cell>
          <cell r="U195">
            <v>5091</v>
          </cell>
          <cell r="V195">
            <v>0</v>
          </cell>
          <cell r="W195">
            <v>0</v>
          </cell>
          <cell r="X195">
            <v>685</v>
          </cell>
          <cell r="Y195">
            <v>205</v>
          </cell>
          <cell r="Z195">
            <v>0.59</v>
          </cell>
          <cell r="AA195">
            <v>0.34</v>
          </cell>
          <cell r="AB195">
            <v>0.66269999999999996</v>
          </cell>
          <cell r="AC195"/>
          <cell r="AD195">
            <v>1296309</v>
          </cell>
          <cell r="AE195">
            <v>1296309</v>
          </cell>
          <cell r="AF195">
            <v>2173.6999999999998</v>
          </cell>
          <cell r="AG195">
            <v>2092.6999999999998</v>
          </cell>
          <cell r="AH195">
            <v>2096.3000000000002</v>
          </cell>
          <cell r="AI195">
            <v>2171.6999999999998</v>
          </cell>
          <cell r="AJ195">
            <v>0</v>
          </cell>
          <cell r="AK195"/>
          <cell r="AL195">
            <v>293522</v>
          </cell>
          <cell r="AM195">
            <v>3</v>
          </cell>
          <cell r="AN195">
            <v>0</v>
          </cell>
          <cell r="AO195">
            <v>2158.6999999999998</v>
          </cell>
          <cell r="AP195"/>
          <cell r="AQ195">
            <v>0</v>
          </cell>
          <cell r="AR195">
            <v>0.3</v>
          </cell>
          <cell r="AS195"/>
          <cell r="AT195">
            <v>0</v>
          </cell>
        </row>
        <row r="196">
          <cell r="A196">
            <v>403</v>
          </cell>
          <cell r="B196" t="str">
            <v>403 - Otis-Bison</v>
          </cell>
          <cell r="C196" t="str">
            <v>Rush</v>
          </cell>
          <cell r="D196">
            <v>25055855</v>
          </cell>
          <cell r="E196">
            <v>23549640</v>
          </cell>
          <cell r="F196">
            <v>27296835</v>
          </cell>
          <cell r="G196">
            <v>25782034</v>
          </cell>
          <cell r="H196">
            <v>214.3</v>
          </cell>
          <cell r="I196">
            <v>222.3</v>
          </cell>
          <cell r="J196">
            <v>339.5</v>
          </cell>
          <cell r="K196">
            <v>2253463</v>
          </cell>
          <cell r="L196">
            <v>230.5</v>
          </cell>
          <cell r="M196">
            <v>220</v>
          </cell>
          <cell r="N196">
            <v>226</v>
          </cell>
          <cell r="O196">
            <v>255.5</v>
          </cell>
          <cell r="P196">
            <v>306025</v>
          </cell>
          <cell r="Q196">
            <v>272260</v>
          </cell>
          <cell r="R196">
            <v>50454</v>
          </cell>
          <cell r="S196">
            <v>252027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103</v>
          </cell>
          <cell r="Y196">
            <v>20</v>
          </cell>
          <cell r="Z196">
            <v>0</v>
          </cell>
          <cell r="AA196">
            <v>0</v>
          </cell>
          <cell r="AB196">
            <v>9.01E-2</v>
          </cell>
          <cell r="AC196"/>
          <cell r="AD196">
            <v>192191</v>
          </cell>
          <cell r="AE196">
            <v>192191</v>
          </cell>
          <cell r="AF196">
            <v>222.9</v>
          </cell>
          <cell r="AG196">
            <v>214.3</v>
          </cell>
          <cell r="AH196">
            <v>218.3</v>
          </cell>
          <cell r="AI196">
            <v>240.5</v>
          </cell>
          <cell r="AJ196">
            <v>0</v>
          </cell>
          <cell r="AK196"/>
          <cell r="AL196">
            <v>152924</v>
          </cell>
          <cell r="AM196">
            <v>0</v>
          </cell>
          <cell r="AN196">
            <v>0</v>
          </cell>
          <cell r="AO196">
            <v>237.5</v>
          </cell>
          <cell r="AP196"/>
          <cell r="AQ196">
            <v>0</v>
          </cell>
          <cell r="AR196">
            <v>0.3</v>
          </cell>
          <cell r="AS196"/>
          <cell r="AT196">
            <v>0</v>
          </cell>
        </row>
        <row r="197">
          <cell r="A197">
            <v>404</v>
          </cell>
          <cell r="B197" t="str">
            <v>404 - Riverton</v>
          </cell>
          <cell r="C197" t="str">
            <v>Cherokee</v>
          </cell>
          <cell r="D197">
            <v>30903141</v>
          </cell>
          <cell r="E197">
            <v>27546753</v>
          </cell>
          <cell r="F197">
            <v>34201001</v>
          </cell>
          <cell r="G197">
            <v>30741114</v>
          </cell>
          <cell r="H197">
            <v>705</v>
          </cell>
          <cell r="I197">
            <v>721.5</v>
          </cell>
          <cell r="J197">
            <v>60</v>
          </cell>
          <cell r="K197">
            <v>5690523</v>
          </cell>
          <cell r="L197">
            <v>730.9</v>
          </cell>
          <cell r="M197">
            <v>713.5</v>
          </cell>
          <cell r="N197">
            <v>707</v>
          </cell>
          <cell r="O197">
            <v>732.5</v>
          </cell>
          <cell r="P197">
            <v>688532</v>
          </cell>
          <cell r="Q197">
            <v>684964</v>
          </cell>
          <cell r="R197">
            <v>1181163</v>
          </cell>
          <cell r="S197">
            <v>675003</v>
          </cell>
          <cell r="T197">
            <v>3622</v>
          </cell>
          <cell r="U197">
            <v>3569</v>
          </cell>
          <cell r="V197">
            <v>0</v>
          </cell>
          <cell r="W197">
            <v>0</v>
          </cell>
          <cell r="X197">
            <v>312</v>
          </cell>
          <cell r="Y197">
            <v>99</v>
          </cell>
          <cell r="Z197">
            <v>0.54</v>
          </cell>
          <cell r="AA197">
            <v>0.28999999999999998</v>
          </cell>
          <cell r="AB197">
            <v>0.61819999999999997</v>
          </cell>
          <cell r="AC197"/>
          <cell r="AD197">
            <v>563008</v>
          </cell>
          <cell r="AE197">
            <v>563008</v>
          </cell>
          <cell r="AF197">
            <v>730.9</v>
          </cell>
          <cell r="AG197">
            <v>709.5</v>
          </cell>
          <cell r="AH197">
            <v>707</v>
          </cell>
          <cell r="AI197">
            <v>732.5</v>
          </cell>
          <cell r="AJ197">
            <v>0</v>
          </cell>
          <cell r="AK197"/>
          <cell r="AL197">
            <v>204541</v>
          </cell>
          <cell r="AM197">
            <v>0</v>
          </cell>
          <cell r="AN197">
            <v>0</v>
          </cell>
          <cell r="AO197">
            <v>728</v>
          </cell>
          <cell r="AP197"/>
          <cell r="AQ197">
            <v>0</v>
          </cell>
          <cell r="AR197">
            <v>0.3</v>
          </cell>
          <cell r="AS197"/>
          <cell r="AT197">
            <v>0</v>
          </cell>
        </row>
        <row r="198">
          <cell r="A198">
            <v>405</v>
          </cell>
          <cell r="B198" t="str">
            <v>405 - Lyons</v>
          </cell>
          <cell r="C198" t="str">
            <v>Rice</v>
          </cell>
          <cell r="D198">
            <v>40906259</v>
          </cell>
          <cell r="E198">
            <v>37261116</v>
          </cell>
          <cell r="F198">
            <v>42708235</v>
          </cell>
          <cell r="G198">
            <v>39038886</v>
          </cell>
          <cell r="H198">
            <v>755.8</v>
          </cell>
          <cell r="I198">
            <v>798.7</v>
          </cell>
          <cell r="J198">
            <v>116</v>
          </cell>
          <cell r="K198">
            <v>6487316</v>
          </cell>
          <cell r="L198">
            <v>793.9</v>
          </cell>
          <cell r="M198">
            <v>774.8</v>
          </cell>
          <cell r="N198">
            <v>786.7</v>
          </cell>
          <cell r="O198">
            <v>766.1</v>
          </cell>
          <cell r="P198">
            <v>831306</v>
          </cell>
          <cell r="Q198">
            <v>782373</v>
          </cell>
          <cell r="R198">
            <v>1079061</v>
          </cell>
          <cell r="S198">
            <v>845087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460</v>
          </cell>
          <cell r="Y198">
            <v>78</v>
          </cell>
          <cell r="Z198">
            <v>0.46</v>
          </cell>
          <cell r="AA198">
            <v>0.21</v>
          </cell>
          <cell r="AB198">
            <v>0.58099999999999996</v>
          </cell>
          <cell r="AC198"/>
          <cell r="AD198">
            <v>960578</v>
          </cell>
          <cell r="AE198">
            <v>960578</v>
          </cell>
          <cell r="AF198">
            <v>768.9</v>
          </cell>
          <cell r="AG198">
            <v>774.8</v>
          </cell>
          <cell r="AH198">
            <v>786.7</v>
          </cell>
          <cell r="AI198">
            <v>766.1</v>
          </cell>
          <cell r="AJ198">
            <v>0</v>
          </cell>
          <cell r="AK198"/>
          <cell r="AL198">
            <v>52002</v>
          </cell>
          <cell r="AM198">
            <v>0</v>
          </cell>
          <cell r="AN198">
            <v>0</v>
          </cell>
          <cell r="AO198">
            <v>750.6</v>
          </cell>
          <cell r="AP198"/>
          <cell r="AQ198">
            <v>0</v>
          </cell>
          <cell r="AR198">
            <v>0.3</v>
          </cell>
          <cell r="AS198"/>
          <cell r="AT198">
            <v>0</v>
          </cell>
        </row>
        <row r="199">
          <cell r="A199">
            <v>407</v>
          </cell>
          <cell r="B199" t="str">
            <v xml:space="preserve">407 - Russell </v>
          </cell>
          <cell r="C199" t="str">
            <v>Russell</v>
          </cell>
          <cell r="D199">
            <v>64836739</v>
          </cell>
          <cell r="E199">
            <v>59048682</v>
          </cell>
          <cell r="F199">
            <v>69890807</v>
          </cell>
          <cell r="G199">
            <v>64091912</v>
          </cell>
          <cell r="H199">
            <v>792.5</v>
          </cell>
          <cell r="I199">
            <v>830.1</v>
          </cell>
          <cell r="J199">
            <v>489</v>
          </cell>
          <cell r="K199">
            <v>6098334</v>
          </cell>
          <cell r="L199">
            <v>762.7</v>
          </cell>
          <cell r="M199">
            <v>792.5</v>
          </cell>
          <cell r="N199">
            <v>799.1</v>
          </cell>
          <cell r="O199">
            <v>846.5</v>
          </cell>
          <cell r="P199">
            <v>680349</v>
          </cell>
          <cell r="Q199">
            <v>757389</v>
          </cell>
          <cell r="R199">
            <v>715799</v>
          </cell>
          <cell r="S199">
            <v>833131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355</v>
          </cell>
          <cell r="Y199">
            <v>110</v>
          </cell>
          <cell r="Z199">
            <v>0.2</v>
          </cell>
          <cell r="AA199">
            <v>0</v>
          </cell>
          <cell r="AB199">
            <v>0.32940000000000003</v>
          </cell>
          <cell r="AC199"/>
          <cell r="AD199">
            <v>675364</v>
          </cell>
          <cell r="AE199">
            <v>675364</v>
          </cell>
          <cell r="AF199">
            <v>762.7</v>
          </cell>
          <cell r="AG199">
            <v>792.5</v>
          </cell>
          <cell r="AH199">
            <v>799.1</v>
          </cell>
          <cell r="AI199">
            <v>846.5</v>
          </cell>
          <cell r="AJ199">
            <v>0</v>
          </cell>
          <cell r="AK199"/>
          <cell r="AL199">
            <v>161784</v>
          </cell>
          <cell r="AM199">
            <v>4</v>
          </cell>
          <cell r="AN199">
            <v>0</v>
          </cell>
          <cell r="AO199">
            <v>846.5</v>
          </cell>
          <cell r="AP199"/>
          <cell r="AQ199">
            <v>0</v>
          </cell>
          <cell r="AR199">
            <v>0.3</v>
          </cell>
          <cell r="AS199"/>
          <cell r="AT199">
            <v>0</v>
          </cell>
        </row>
        <row r="200">
          <cell r="A200">
            <v>408</v>
          </cell>
          <cell r="B200" t="str">
            <v>408 - Marion</v>
          </cell>
          <cell r="C200" t="str">
            <v>Marion</v>
          </cell>
          <cell r="D200">
            <v>33656097</v>
          </cell>
          <cell r="E200">
            <v>29711689</v>
          </cell>
          <cell r="F200">
            <v>34105383</v>
          </cell>
          <cell r="G200">
            <v>30162229</v>
          </cell>
          <cell r="H200">
            <v>498</v>
          </cell>
          <cell r="I200">
            <v>502.5</v>
          </cell>
          <cell r="J200">
            <v>237</v>
          </cell>
          <cell r="K200">
            <v>4285137</v>
          </cell>
          <cell r="L200">
            <v>486</v>
          </cell>
          <cell r="M200">
            <v>502</v>
          </cell>
          <cell r="N200">
            <v>492.2</v>
          </cell>
          <cell r="O200">
            <v>512.5</v>
          </cell>
          <cell r="P200">
            <v>714498</v>
          </cell>
          <cell r="Q200">
            <v>748481</v>
          </cell>
          <cell r="R200">
            <v>600065</v>
          </cell>
          <cell r="S200">
            <v>733262</v>
          </cell>
          <cell r="T200">
            <v>0</v>
          </cell>
          <cell r="U200">
            <v>2225</v>
          </cell>
          <cell r="V200">
            <v>0</v>
          </cell>
          <cell r="W200">
            <v>0</v>
          </cell>
          <cell r="X200">
            <v>161</v>
          </cell>
          <cell r="Y200">
            <v>64</v>
          </cell>
          <cell r="Z200">
            <v>0.36</v>
          </cell>
          <cell r="AA200">
            <v>0.11</v>
          </cell>
          <cell r="AB200">
            <v>0.46550000000000002</v>
          </cell>
          <cell r="AC200"/>
          <cell r="AD200">
            <v>391778</v>
          </cell>
          <cell r="AE200">
            <v>391778</v>
          </cell>
          <cell r="AF200">
            <v>486</v>
          </cell>
          <cell r="AG200">
            <v>498</v>
          </cell>
          <cell r="AH200">
            <v>483.5</v>
          </cell>
          <cell r="AI200">
            <v>501</v>
          </cell>
          <cell r="AJ200">
            <v>0</v>
          </cell>
          <cell r="AK200"/>
          <cell r="AL200">
            <v>156391</v>
          </cell>
          <cell r="AM200">
            <v>3</v>
          </cell>
          <cell r="AN200">
            <v>0</v>
          </cell>
          <cell r="AO200">
            <v>501</v>
          </cell>
          <cell r="AP200"/>
          <cell r="AQ200">
            <v>0</v>
          </cell>
          <cell r="AR200">
            <v>0.3</v>
          </cell>
          <cell r="AS200"/>
          <cell r="AT200">
            <v>0</v>
          </cell>
        </row>
        <row r="201">
          <cell r="A201">
            <v>409</v>
          </cell>
          <cell r="B201" t="str">
            <v>409 - Atchison</v>
          </cell>
          <cell r="C201" t="str">
            <v>Atchison</v>
          </cell>
          <cell r="D201">
            <v>88421181</v>
          </cell>
          <cell r="E201">
            <v>78993368</v>
          </cell>
          <cell r="F201">
            <v>90318184</v>
          </cell>
          <cell r="G201">
            <v>80916184</v>
          </cell>
          <cell r="H201">
            <v>1606.3</v>
          </cell>
          <cell r="I201">
            <v>1684.5</v>
          </cell>
          <cell r="J201">
            <v>52.7</v>
          </cell>
          <cell r="K201">
            <v>11477628</v>
          </cell>
          <cell r="L201">
            <v>1582.5</v>
          </cell>
          <cell r="M201">
            <v>1625.3</v>
          </cell>
          <cell r="N201">
            <v>1650.5</v>
          </cell>
          <cell r="O201">
            <v>1690</v>
          </cell>
          <cell r="P201">
            <v>1871605</v>
          </cell>
          <cell r="Q201">
            <v>1941978</v>
          </cell>
          <cell r="R201">
            <v>2111293</v>
          </cell>
          <cell r="S201">
            <v>1734681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945</v>
          </cell>
          <cell r="Y201">
            <v>173</v>
          </cell>
          <cell r="Z201">
            <v>0.52</v>
          </cell>
          <cell r="AA201">
            <v>0.27</v>
          </cell>
          <cell r="AB201">
            <v>0.59699999999999998</v>
          </cell>
          <cell r="AC201"/>
          <cell r="AD201">
            <v>1373728</v>
          </cell>
          <cell r="AE201">
            <v>1373728</v>
          </cell>
          <cell r="AF201">
            <v>1582.5</v>
          </cell>
          <cell r="AG201">
            <v>1625.3</v>
          </cell>
          <cell r="AH201">
            <v>1650.5</v>
          </cell>
          <cell r="AI201">
            <v>1688.8</v>
          </cell>
          <cell r="AJ201">
            <v>0</v>
          </cell>
          <cell r="AK201"/>
          <cell r="AL201">
            <v>175266</v>
          </cell>
          <cell r="AM201">
            <v>7</v>
          </cell>
          <cell r="AN201">
            <v>0</v>
          </cell>
          <cell r="AO201">
            <v>1671.3</v>
          </cell>
          <cell r="AP201"/>
          <cell r="AQ201">
            <v>0</v>
          </cell>
          <cell r="AR201">
            <v>0.3</v>
          </cell>
          <cell r="AS201"/>
          <cell r="AT201">
            <v>0</v>
          </cell>
        </row>
        <row r="202">
          <cell r="A202">
            <v>410</v>
          </cell>
          <cell r="B202" t="str">
            <v>410 - Durham-Hillsboro-Lehigh</v>
          </cell>
          <cell r="C202" t="str">
            <v>Marion</v>
          </cell>
          <cell r="D202">
            <v>38778564</v>
          </cell>
          <cell r="E202">
            <v>35141112</v>
          </cell>
          <cell r="F202">
            <v>40086767</v>
          </cell>
          <cell r="G202">
            <v>36435864</v>
          </cell>
          <cell r="H202">
            <v>523.4</v>
          </cell>
          <cell r="I202">
            <v>568.5</v>
          </cell>
          <cell r="J202">
            <v>231.8</v>
          </cell>
          <cell r="K202">
            <v>4605878</v>
          </cell>
          <cell r="L202">
            <v>545.70000000000005</v>
          </cell>
          <cell r="M202">
            <v>530.29999999999995</v>
          </cell>
          <cell r="N202">
            <v>556.6</v>
          </cell>
          <cell r="O202">
            <v>577.5</v>
          </cell>
          <cell r="P202">
            <v>755819</v>
          </cell>
          <cell r="Q202">
            <v>825602</v>
          </cell>
          <cell r="R202">
            <v>697893</v>
          </cell>
          <cell r="S202">
            <v>785523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154</v>
          </cell>
          <cell r="Y202">
            <v>93</v>
          </cell>
          <cell r="Z202">
            <v>0.33</v>
          </cell>
          <cell r="AA202">
            <v>0.08</v>
          </cell>
          <cell r="AB202">
            <v>0.44159999999999999</v>
          </cell>
          <cell r="AC202"/>
          <cell r="AD202">
            <v>429171</v>
          </cell>
          <cell r="AE202">
            <v>429171</v>
          </cell>
          <cell r="AF202">
            <v>538.79999999999995</v>
          </cell>
          <cell r="AG202">
            <v>524.9</v>
          </cell>
          <cell r="AH202">
            <v>546.5</v>
          </cell>
          <cell r="AI202">
            <v>572</v>
          </cell>
          <cell r="AJ202">
            <v>0</v>
          </cell>
          <cell r="AK202"/>
          <cell r="AL202">
            <v>174110</v>
          </cell>
          <cell r="AM202">
            <v>0</v>
          </cell>
          <cell r="AN202">
            <v>0</v>
          </cell>
          <cell r="AO202">
            <v>569.5</v>
          </cell>
          <cell r="AP202"/>
          <cell r="AQ202">
            <v>0</v>
          </cell>
          <cell r="AR202">
            <v>0.3</v>
          </cell>
          <cell r="AS202"/>
          <cell r="AT202">
            <v>0</v>
          </cell>
        </row>
        <row r="203">
          <cell r="A203">
            <v>411</v>
          </cell>
          <cell r="B203" t="str">
            <v>411 - Goessel</v>
          </cell>
          <cell r="C203" t="str">
            <v>Marion</v>
          </cell>
          <cell r="D203">
            <v>14755610</v>
          </cell>
          <cell r="E203">
            <v>13379828</v>
          </cell>
          <cell r="F203">
            <v>15446357</v>
          </cell>
          <cell r="G203">
            <v>14052836</v>
          </cell>
          <cell r="H203">
            <v>266</v>
          </cell>
          <cell r="I203">
            <v>273</v>
          </cell>
          <cell r="J203">
            <v>111.2</v>
          </cell>
          <cell r="K203">
            <v>2421627</v>
          </cell>
          <cell r="L203">
            <v>276.10000000000002</v>
          </cell>
          <cell r="M203">
            <v>266</v>
          </cell>
          <cell r="N203">
            <v>263</v>
          </cell>
          <cell r="O203">
            <v>294.10000000000002</v>
          </cell>
          <cell r="P203">
            <v>383937</v>
          </cell>
          <cell r="Q203">
            <v>392654</v>
          </cell>
          <cell r="R203">
            <v>464497</v>
          </cell>
          <cell r="S203">
            <v>323216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63</v>
          </cell>
          <cell r="Y203">
            <v>41</v>
          </cell>
          <cell r="Z203">
            <v>0.49</v>
          </cell>
          <cell r="AA203">
            <v>0.24</v>
          </cell>
          <cell r="AB203">
            <v>0.56230000000000002</v>
          </cell>
          <cell r="AC203"/>
          <cell r="AD203">
            <v>207552</v>
          </cell>
          <cell r="AE203">
            <v>207552</v>
          </cell>
          <cell r="AF203">
            <v>276.10000000000002</v>
          </cell>
          <cell r="AG203">
            <v>266</v>
          </cell>
          <cell r="AH203">
            <v>263</v>
          </cell>
          <cell r="AI203">
            <v>294.10000000000002</v>
          </cell>
          <cell r="AJ203">
            <v>0</v>
          </cell>
          <cell r="AK203"/>
          <cell r="AL203">
            <v>117101</v>
          </cell>
          <cell r="AM203">
            <v>0</v>
          </cell>
          <cell r="AN203">
            <v>0</v>
          </cell>
          <cell r="AO203">
            <v>289.60000000000002</v>
          </cell>
          <cell r="AP203"/>
          <cell r="AQ203">
            <v>0</v>
          </cell>
          <cell r="AR203">
            <v>0.3</v>
          </cell>
          <cell r="AS203"/>
          <cell r="AT203">
            <v>0</v>
          </cell>
        </row>
        <row r="204">
          <cell r="A204">
            <v>412</v>
          </cell>
          <cell r="B204" t="str">
            <v>412 - Hoxie</v>
          </cell>
          <cell r="C204" t="str">
            <v>Sheridan</v>
          </cell>
          <cell r="D204">
            <v>43944772</v>
          </cell>
          <cell r="E204">
            <v>41662377</v>
          </cell>
          <cell r="F204">
            <v>49039108</v>
          </cell>
          <cell r="G204">
            <v>46754073</v>
          </cell>
          <cell r="H204">
            <v>355.3</v>
          </cell>
          <cell r="I204">
            <v>383.5</v>
          </cell>
          <cell r="J204">
            <v>674</v>
          </cell>
          <cell r="K204">
            <v>2878712</v>
          </cell>
          <cell r="L204">
            <v>339</v>
          </cell>
          <cell r="M204">
            <v>355.3</v>
          </cell>
          <cell r="N204">
            <v>374</v>
          </cell>
          <cell r="O204">
            <v>400.5</v>
          </cell>
          <cell r="P204">
            <v>270374</v>
          </cell>
          <cell r="Q204">
            <v>307975</v>
          </cell>
          <cell r="R204">
            <v>42090</v>
          </cell>
          <cell r="S204">
            <v>373688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85</v>
          </cell>
          <cell r="Y204">
            <v>52</v>
          </cell>
          <cell r="Z204">
            <v>0</v>
          </cell>
          <cell r="AA204">
            <v>0</v>
          </cell>
          <cell r="AB204">
            <v>5.9799999999999999E-2</v>
          </cell>
          <cell r="AC204"/>
          <cell r="AD204">
            <v>272969</v>
          </cell>
          <cell r="AE204">
            <v>272969</v>
          </cell>
          <cell r="AF204">
            <v>339</v>
          </cell>
          <cell r="AG204">
            <v>355.3</v>
          </cell>
          <cell r="AH204">
            <v>374</v>
          </cell>
          <cell r="AI204">
            <v>400.5</v>
          </cell>
          <cell r="AJ204">
            <v>0</v>
          </cell>
          <cell r="AK204"/>
          <cell r="AL204">
            <v>152924</v>
          </cell>
          <cell r="AM204">
            <v>0</v>
          </cell>
          <cell r="AN204">
            <v>0</v>
          </cell>
          <cell r="AO204">
            <v>400.5</v>
          </cell>
          <cell r="AP204"/>
          <cell r="AQ204">
            <v>0</v>
          </cell>
          <cell r="AR204">
            <v>0.3</v>
          </cell>
          <cell r="AS204"/>
          <cell r="AT204">
            <v>0</v>
          </cell>
        </row>
        <row r="205">
          <cell r="A205">
            <v>413</v>
          </cell>
          <cell r="B205" t="str">
            <v>413 - Chanute</v>
          </cell>
          <cell r="C205" t="str">
            <v>Neosho</v>
          </cell>
          <cell r="D205">
            <v>86263742</v>
          </cell>
          <cell r="E205">
            <v>76443869</v>
          </cell>
          <cell r="F205">
            <v>85928886</v>
          </cell>
          <cell r="G205">
            <v>76122138</v>
          </cell>
          <cell r="H205">
            <v>1733</v>
          </cell>
          <cell r="I205">
            <v>1791.7</v>
          </cell>
          <cell r="J205">
            <v>125</v>
          </cell>
          <cell r="K205">
            <v>12476102</v>
          </cell>
          <cell r="L205">
            <v>1782.8</v>
          </cell>
          <cell r="M205">
            <v>1758</v>
          </cell>
          <cell r="N205">
            <v>1766.2</v>
          </cell>
          <cell r="O205">
            <v>1828.3</v>
          </cell>
          <cell r="P205">
            <v>2029225</v>
          </cell>
          <cell r="Q205">
            <v>2113046</v>
          </cell>
          <cell r="R205">
            <v>2291345</v>
          </cell>
          <cell r="S205">
            <v>2137449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943</v>
          </cell>
          <cell r="Y205">
            <v>168</v>
          </cell>
          <cell r="Z205">
            <v>0.54</v>
          </cell>
          <cell r="AA205">
            <v>0.28999999999999998</v>
          </cell>
          <cell r="AB205">
            <v>0.60219999999999996</v>
          </cell>
          <cell r="AC205"/>
          <cell r="AD205">
            <v>1176806</v>
          </cell>
          <cell r="AE205">
            <v>1176806</v>
          </cell>
          <cell r="AF205">
            <v>1766.7</v>
          </cell>
          <cell r="AG205">
            <v>1747</v>
          </cell>
          <cell r="AH205">
            <v>1763.2</v>
          </cell>
          <cell r="AI205">
            <v>1828</v>
          </cell>
          <cell r="AJ205">
            <v>0</v>
          </cell>
          <cell r="AK205"/>
          <cell r="AL205">
            <v>439513</v>
          </cell>
          <cell r="AM205">
            <v>11</v>
          </cell>
          <cell r="AN205">
            <v>0</v>
          </cell>
          <cell r="AO205">
            <v>1812</v>
          </cell>
          <cell r="AP205"/>
          <cell r="AQ205">
            <v>0</v>
          </cell>
          <cell r="AR205">
            <v>0.3</v>
          </cell>
          <cell r="AS205"/>
          <cell r="AT205">
            <v>0</v>
          </cell>
        </row>
        <row r="206">
          <cell r="A206">
            <v>415</v>
          </cell>
          <cell r="B206" t="str">
            <v>415 - Hiawatha</v>
          </cell>
          <cell r="C206" t="str">
            <v>Brown</v>
          </cell>
          <cell r="D206">
            <v>105675533</v>
          </cell>
          <cell r="E206">
            <v>100208710</v>
          </cell>
          <cell r="F206">
            <v>112912420</v>
          </cell>
          <cell r="G206">
            <v>107451310</v>
          </cell>
          <cell r="H206">
            <v>852</v>
          </cell>
          <cell r="I206">
            <v>914.6</v>
          </cell>
          <cell r="J206">
            <v>331</v>
          </cell>
          <cell r="K206">
            <v>6802335</v>
          </cell>
          <cell r="L206">
            <v>837.2</v>
          </cell>
          <cell r="M206">
            <v>852</v>
          </cell>
          <cell r="N206">
            <v>888.2</v>
          </cell>
          <cell r="O206">
            <v>913.4</v>
          </cell>
          <cell r="P206">
            <v>984764</v>
          </cell>
          <cell r="Q206">
            <v>940094</v>
          </cell>
          <cell r="R206">
            <v>49093</v>
          </cell>
          <cell r="S206">
            <v>976775</v>
          </cell>
          <cell r="T206">
            <v>8627</v>
          </cell>
          <cell r="U206">
            <v>7866</v>
          </cell>
          <cell r="V206">
            <v>0</v>
          </cell>
          <cell r="W206">
            <v>0</v>
          </cell>
          <cell r="X206">
            <v>383</v>
          </cell>
          <cell r="Y206">
            <v>97</v>
          </cell>
          <cell r="Z206">
            <v>0</v>
          </cell>
          <cell r="AA206">
            <v>0</v>
          </cell>
          <cell r="AB206">
            <v>4.2599999999999999E-2</v>
          </cell>
          <cell r="AC206"/>
          <cell r="AD206">
            <v>647499</v>
          </cell>
          <cell r="AE206">
            <v>647499</v>
          </cell>
          <cell r="AF206">
            <v>837.2</v>
          </cell>
          <cell r="AG206">
            <v>852</v>
          </cell>
          <cell r="AH206">
            <v>880.6</v>
          </cell>
          <cell r="AI206">
            <v>912</v>
          </cell>
          <cell r="AJ206">
            <v>0</v>
          </cell>
          <cell r="AK206"/>
          <cell r="AL206">
            <v>292752</v>
          </cell>
          <cell r="AM206">
            <v>0</v>
          </cell>
          <cell r="AN206">
            <v>0</v>
          </cell>
          <cell r="AO206">
            <v>912</v>
          </cell>
          <cell r="AP206"/>
          <cell r="AQ206">
            <v>0</v>
          </cell>
          <cell r="AR206">
            <v>0.3</v>
          </cell>
          <cell r="AS206"/>
          <cell r="AT206">
            <v>0</v>
          </cell>
        </row>
        <row r="207">
          <cell r="A207">
            <v>416</v>
          </cell>
          <cell r="B207" t="str">
            <v>416 - Louisburg</v>
          </cell>
          <cell r="C207" t="str">
            <v>Miami</v>
          </cell>
          <cell r="D207">
            <v>116529151</v>
          </cell>
          <cell r="E207">
            <v>108736073</v>
          </cell>
          <cell r="F207">
            <v>122815471</v>
          </cell>
          <cell r="G207">
            <v>114894717</v>
          </cell>
          <cell r="H207">
            <v>1662.4</v>
          </cell>
          <cell r="I207">
            <v>1656.9</v>
          </cell>
          <cell r="J207">
            <v>156</v>
          </cell>
          <cell r="K207">
            <v>9522724</v>
          </cell>
          <cell r="L207">
            <v>1661.5</v>
          </cell>
          <cell r="M207">
            <v>1672.4</v>
          </cell>
          <cell r="N207">
            <v>1614.8</v>
          </cell>
          <cell r="O207">
            <v>1707.6</v>
          </cell>
          <cell r="P207">
            <v>1192132</v>
          </cell>
          <cell r="Q207">
            <v>1073564</v>
          </cell>
          <cell r="R207">
            <v>1394814</v>
          </cell>
          <cell r="S207">
            <v>1237349</v>
          </cell>
          <cell r="T207">
            <v>3424</v>
          </cell>
          <cell r="U207">
            <v>4944</v>
          </cell>
          <cell r="V207">
            <v>0</v>
          </cell>
          <cell r="W207">
            <v>0</v>
          </cell>
          <cell r="X207">
            <v>275</v>
          </cell>
          <cell r="Y207">
            <v>125</v>
          </cell>
          <cell r="Z207">
            <v>0.28999999999999998</v>
          </cell>
          <cell r="AA207">
            <v>0.04</v>
          </cell>
          <cell r="AB207">
            <v>0.42149999999999999</v>
          </cell>
          <cell r="AC207"/>
          <cell r="AD207">
            <v>929887</v>
          </cell>
          <cell r="AE207">
            <v>929887</v>
          </cell>
          <cell r="AF207">
            <v>1661.5</v>
          </cell>
          <cell r="AG207">
            <v>1662.4</v>
          </cell>
          <cell r="AH207">
            <v>1602.7</v>
          </cell>
          <cell r="AI207">
            <v>1688.5</v>
          </cell>
          <cell r="AJ207">
            <v>2.3199999999999998E-2</v>
          </cell>
          <cell r="AK207"/>
          <cell r="AL207">
            <v>531191</v>
          </cell>
          <cell r="AM207">
            <v>3</v>
          </cell>
          <cell r="AN207">
            <v>0</v>
          </cell>
          <cell r="AO207">
            <v>1688.5</v>
          </cell>
          <cell r="AP207"/>
          <cell r="AQ207">
            <v>0</v>
          </cell>
          <cell r="AR207">
            <v>0.3</v>
          </cell>
          <cell r="AS207"/>
          <cell r="AT207">
            <v>0</v>
          </cell>
        </row>
        <row r="208">
          <cell r="A208">
            <v>417</v>
          </cell>
          <cell r="B208" t="str">
            <v>417 - Morris County</v>
          </cell>
          <cell r="C208" t="str">
            <v>Morris</v>
          </cell>
          <cell r="D208">
            <v>60621045</v>
          </cell>
          <cell r="E208">
            <v>54856608</v>
          </cell>
          <cell r="F208">
            <v>62095106</v>
          </cell>
          <cell r="G208">
            <v>55533867</v>
          </cell>
          <cell r="H208">
            <v>708.7</v>
          </cell>
          <cell r="I208">
            <v>715.8</v>
          </cell>
          <cell r="J208">
            <v>537</v>
          </cell>
          <cell r="K208">
            <v>5627020</v>
          </cell>
          <cell r="L208">
            <v>710.8</v>
          </cell>
          <cell r="M208">
            <v>716.2</v>
          </cell>
          <cell r="N208">
            <v>696.8</v>
          </cell>
          <cell r="O208">
            <v>754.5</v>
          </cell>
          <cell r="P208">
            <v>653402</v>
          </cell>
          <cell r="Q208">
            <v>714371</v>
          </cell>
          <cell r="R208">
            <v>482942</v>
          </cell>
          <cell r="S208">
            <v>672573</v>
          </cell>
          <cell r="T208">
            <v>4554</v>
          </cell>
          <cell r="U208">
            <v>4488</v>
          </cell>
          <cell r="V208">
            <v>0</v>
          </cell>
          <cell r="W208">
            <v>0</v>
          </cell>
          <cell r="X208">
            <v>258</v>
          </cell>
          <cell r="Y208">
            <v>131</v>
          </cell>
          <cell r="Z208">
            <v>0.19</v>
          </cell>
          <cell r="AA208">
            <v>0</v>
          </cell>
          <cell r="AB208">
            <v>0.31109999999999999</v>
          </cell>
          <cell r="AC208"/>
          <cell r="AD208">
            <v>531670</v>
          </cell>
          <cell r="AE208">
            <v>531670</v>
          </cell>
          <cell r="AF208">
            <v>710.8</v>
          </cell>
          <cell r="AG208">
            <v>716.2</v>
          </cell>
          <cell r="AH208">
            <v>696.8</v>
          </cell>
          <cell r="AI208">
            <v>753.5</v>
          </cell>
          <cell r="AJ208">
            <v>0</v>
          </cell>
          <cell r="AK208"/>
          <cell r="AL208">
            <v>336280</v>
          </cell>
          <cell r="AM208">
            <v>11</v>
          </cell>
          <cell r="AN208">
            <v>0</v>
          </cell>
          <cell r="AO208">
            <v>744.5</v>
          </cell>
          <cell r="AP208"/>
          <cell r="AQ208">
            <v>0</v>
          </cell>
          <cell r="AR208">
            <v>0.3</v>
          </cell>
          <cell r="AS208"/>
          <cell r="AT208">
            <v>0</v>
          </cell>
        </row>
        <row r="209">
          <cell r="A209">
            <v>418</v>
          </cell>
          <cell r="B209" t="str">
            <v>418 - McPherson</v>
          </cell>
          <cell r="C209" t="str">
            <v>McPherson</v>
          </cell>
          <cell r="D209">
            <v>216195632</v>
          </cell>
          <cell r="E209">
            <v>203845062</v>
          </cell>
          <cell r="F209">
            <v>225499671</v>
          </cell>
          <cell r="G209">
            <v>213147654</v>
          </cell>
          <cell r="H209">
            <v>2287.4</v>
          </cell>
          <cell r="I209">
            <v>2299.6999999999998</v>
          </cell>
          <cell r="J209">
            <v>156.30000000000001</v>
          </cell>
          <cell r="K209">
            <v>14419323</v>
          </cell>
          <cell r="L209">
            <v>2281.8000000000002</v>
          </cell>
          <cell r="M209">
            <v>2296.4</v>
          </cell>
          <cell r="N209">
            <v>2257.8000000000002</v>
          </cell>
          <cell r="O209">
            <v>2368.6</v>
          </cell>
          <cell r="P209">
            <v>2689429</v>
          </cell>
          <cell r="Q209">
            <v>2762160</v>
          </cell>
          <cell r="R209">
            <v>994157</v>
          </cell>
          <cell r="S209">
            <v>2296201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732</v>
          </cell>
          <cell r="Y209">
            <v>274</v>
          </cell>
          <cell r="Z209">
            <v>0.06</v>
          </cell>
          <cell r="AA209">
            <v>0</v>
          </cell>
          <cell r="AB209">
            <v>0.23330000000000001</v>
          </cell>
          <cell r="AC209"/>
          <cell r="AD209">
            <v>2360924</v>
          </cell>
          <cell r="AE209">
            <v>2360924</v>
          </cell>
          <cell r="AF209">
            <v>2281.8000000000002</v>
          </cell>
          <cell r="AG209">
            <v>2296.4</v>
          </cell>
          <cell r="AH209">
            <v>2242.8000000000002</v>
          </cell>
          <cell r="AI209">
            <v>2367.6</v>
          </cell>
          <cell r="AJ209">
            <v>0</v>
          </cell>
          <cell r="AK209"/>
          <cell r="AL209">
            <v>149843</v>
          </cell>
          <cell r="AM209">
            <v>15</v>
          </cell>
          <cell r="AN209">
            <v>0</v>
          </cell>
          <cell r="AO209">
            <v>2360.6</v>
          </cell>
          <cell r="AP209"/>
          <cell r="AQ209">
            <v>0</v>
          </cell>
          <cell r="AR209">
            <v>0.3</v>
          </cell>
          <cell r="AS209"/>
          <cell r="AT209">
            <v>0</v>
          </cell>
        </row>
        <row r="210">
          <cell r="A210">
            <v>419</v>
          </cell>
          <cell r="B210" t="str">
            <v>419 - Canton-Galva</v>
          </cell>
          <cell r="C210" t="str">
            <v>McPherson</v>
          </cell>
          <cell r="D210">
            <v>31664499</v>
          </cell>
          <cell r="E210">
            <v>29113185</v>
          </cell>
          <cell r="F210">
            <v>33843202</v>
          </cell>
          <cell r="G210">
            <v>31284080</v>
          </cell>
          <cell r="H210">
            <v>357.4</v>
          </cell>
          <cell r="I210">
            <v>338.2</v>
          </cell>
          <cell r="J210">
            <v>167.5</v>
          </cell>
          <cell r="K210">
            <v>3018120</v>
          </cell>
          <cell r="L210">
            <v>357.5</v>
          </cell>
          <cell r="M210">
            <v>361.4</v>
          </cell>
          <cell r="N210">
            <v>330.2</v>
          </cell>
          <cell r="O210">
            <v>337.9</v>
          </cell>
          <cell r="P210">
            <v>413358</v>
          </cell>
          <cell r="Q210">
            <v>431169</v>
          </cell>
          <cell r="R210">
            <v>226176</v>
          </cell>
          <cell r="S210">
            <v>394917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114</v>
          </cell>
          <cell r="Y210">
            <v>32</v>
          </cell>
          <cell r="Z210">
            <v>0.01</v>
          </cell>
          <cell r="AA210">
            <v>0</v>
          </cell>
          <cell r="AB210">
            <v>0.2155</v>
          </cell>
          <cell r="AC210"/>
          <cell r="AD210">
            <v>266668</v>
          </cell>
          <cell r="AE210">
            <v>266668</v>
          </cell>
          <cell r="AF210">
            <v>357.5</v>
          </cell>
          <cell r="AG210">
            <v>361.4</v>
          </cell>
          <cell r="AH210">
            <v>330.2</v>
          </cell>
          <cell r="AI210">
            <v>337.9</v>
          </cell>
          <cell r="AJ210">
            <v>0</v>
          </cell>
          <cell r="AK210"/>
          <cell r="AL210">
            <v>193756</v>
          </cell>
          <cell r="AM210">
            <v>0</v>
          </cell>
          <cell r="AN210">
            <v>0</v>
          </cell>
          <cell r="AO210">
            <v>333.9</v>
          </cell>
          <cell r="AP210"/>
          <cell r="AQ210">
            <v>0</v>
          </cell>
          <cell r="AR210">
            <v>0.3</v>
          </cell>
          <cell r="AS210"/>
          <cell r="AT210">
            <v>0</v>
          </cell>
        </row>
        <row r="211">
          <cell r="A211">
            <v>420</v>
          </cell>
          <cell r="B211" t="str">
            <v>420 - Osage City</v>
          </cell>
          <cell r="C211" t="str">
            <v>Osage</v>
          </cell>
          <cell r="D211">
            <v>29645163</v>
          </cell>
          <cell r="E211">
            <v>26241392</v>
          </cell>
          <cell r="F211">
            <v>29803501</v>
          </cell>
          <cell r="G211">
            <v>26404653</v>
          </cell>
          <cell r="H211">
            <v>634.5</v>
          </cell>
          <cell r="I211">
            <v>666.5</v>
          </cell>
          <cell r="J211">
            <v>127.3</v>
          </cell>
          <cell r="K211">
            <v>5208326</v>
          </cell>
          <cell r="L211">
            <v>631</v>
          </cell>
          <cell r="M211">
            <v>642.4</v>
          </cell>
          <cell r="N211">
            <v>657.3</v>
          </cell>
          <cell r="O211">
            <v>673</v>
          </cell>
          <cell r="P211">
            <v>788456</v>
          </cell>
          <cell r="Q211">
            <v>812043</v>
          </cell>
          <cell r="R211">
            <v>1017640</v>
          </cell>
          <cell r="S211">
            <v>822116</v>
          </cell>
          <cell r="T211">
            <v>0</v>
          </cell>
          <cell r="U211">
            <v>5310</v>
          </cell>
          <cell r="V211">
            <v>0</v>
          </cell>
          <cell r="W211">
            <v>0</v>
          </cell>
          <cell r="X211">
            <v>269</v>
          </cell>
          <cell r="Y211">
            <v>63</v>
          </cell>
          <cell r="Z211">
            <v>0.56999999999999995</v>
          </cell>
          <cell r="AA211">
            <v>0.32</v>
          </cell>
          <cell r="AB211">
            <v>0.63900000000000001</v>
          </cell>
          <cell r="AC211"/>
          <cell r="AD211">
            <v>464127</v>
          </cell>
          <cell r="AE211">
            <v>464127</v>
          </cell>
          <cell r="AF211">
            <v>631</v>
          </cell>
          <cell r="AG211">
            <v>634.5</v>
          </cell>
          <cell r="AH211">
            <v>649</v>
          </cell>
          <cell r="AI211">
            <v>667.8</v>
          </cell>
          <cell r="AJ211">
            <v>0</v>
          </cell>
          <cell r="AK211"/>
          <cell r="AL211">
            <v>86285</v>
          </cell>
          <cell r="AM211">
            <v>9</v>
          </cell>
          <cell r="AN211">
            <v>0</v>
          </cell>
          <cell r="AO211">
            <v>663.8</v>
          </cell>
          <cell r="AP211"/>
          <cell r="AQ211">
            <v>0</v>
          </cell>
          <cell r="AR211">
            <v>0.3</v>
          </cell>
          <cell r="AS211"/>
          <cell r="AT211">
            <v>0</v>
          </cell>
        </row>
        <row r="212">
          <cell r="A212">
            <v>421</v>
          </cell>
          <cell r="B212" t="str">
            <v>421 - Lyndon</v>
          </cell>
          <cell r="C212" t="str">
            <v>Osage</v>
          </cell>
          <cell r="D212">
            <v>21137043</v>
          </cell>
          <cell r="E212">
            <v>18447732</v>
          </cell>
          <cell r="F212">
            <v>22243837</v>
          </cell>
          <cell r="G212">
            <v>19559552</v>
          </cell>
          <cell r="H212">
            <v>396.5</v>
          </cell>
          <cell r="I212">
            <v>429.5</v>
          </cell>
          <cell r="J212">
            <v>109</v>
          </cell>
          <cell r="K212">
            <v>3433084</v>
          </cell>
          <cell r="L212">
            <v>399.5</v>
          </cell>
          <cell r="M212">
            <v>396.5</v>
          </cell>
          <cell r="N212">
            <v>418.1</v>
          </cell>
          <cell r="O212">
            <v>434.3</v>
          </cell>
          <cell r="P212">
            <v>486455</v>
          </cell>
          <cell r="Q212">
            <v>523376</v>
          </cell>
          <cell r="R212">
            <v>647874</v>
          </cell>
          <cell r="S212">
            <v>529037</v>
          </cell>
          <cell r="T212">
            <v>9922</v>
          </cell>
          <cell r="U212">
            <v>11874</v>
          </cell>
          <cell r="V212">
            <v>0</v>
          </cell>
          <cell r="W212">
            <v>0</v>
          </cell>
          <cell r="X212">
            <v>120</v>
          </cell>
          <cell r="Y212">
            <v>52</v>
          </cell>
          <cell r="Z212">
            <v>0.5</v>
          </cell>
          <cell r="AA212">
            <v>0.25</v>
          </cell>
          <cell r="AB212">
            <v>0.5877</v>
          </cell>
          <cell r="AC212"/>
          <cell r="AD212">
            <v>304648</v>
          </cell>
          <cell r="AE212">
            <v>304648</v>
          </cell>
          <cell r="AF212">
            <v>399.5</v>
          </cell>
          <cell r="AG212">
            <v>396.5</v>
          </cell>
          <cell r="AH212">
            <v>416</v>
          </cell>
          <cell r="AI212">
            <v>433</v>
          </cell>
          <cell r="AJ212">
            <v>0</v>
          </cell>
          <cell r="AK212"/>
          <cell r="AL212">
            <v>160628</v>
          </cell>
          <cell r="AM212">
            <v>0</v>
          </cell>
          <cell r="AN212">
            <v>0</v>
          </cell>
          <cell r="AO212">
            <v>430</v>
          </cell>
          <cell r="AP212"/>
          <cell r="AQ212">
            <v>0</v>
          </cell>
          <cell r="AR212">
            <v>0.3</v>
          </cell>
          <cell r="AS212"/>
          <cell r="AT212">
            <v>0</v>
          </cell>
        </row>
        <row r="213">
          <cell r="A213">
            <v>422</v>
          </cell>
          <cell r="B213" t="str">
            <v>422 - Greensburg</v>
          </cell>
          <cell r="C213" t="str">
            <v>Kiowa</v>
          </cell>
          <cell r="D213">
            <v>60127910</v>
          </cell>
          <cell r="E213">
            <v>58567138</v>
          </cell>
          <cell r="F213">
            <v>60120959</v>
          </cell>
          <cell r="G213">
            <v>58547594</v>
          </cell>
          <cell r="H213">
            <v>232.5</v>
          </cell>
          <cell r="I213">
            <v>242.5</v>
          </cell>
          <cell r="J213">
            <v>459.8</v>
          </cell>
          <cell r="K213">
            <v>2795026</v>
          </cell>
          <cell r="L213">
            <v>333.8</v>
          </cell>
          <cell r="M213">
            <v>428.5</v>
          </cell>
          <cell r="N213">
            <v>344.8</v>
          </cell>
          <cell r="O213">
            <v>365.5</v>
          </cell>
          <cell r="P213">
            <v>311953</v>
          </cell>
          <cell r="Q213">
            <v>312971</v>
          </cell>
          <cell r="R213">
            <v>0</v>
          </cell>
          <cell r="S213">
            <v>289543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64</v>
          </cell>
          <cell r="Y213">
            <v>38</v>
          </cell>
          <cell r="Z213">
            <v>0</v>
          </cell>
          <cell r="AA213">
            <v>0</v>
          </cell>
          <cell r="AB213">
            <v>0</v>
          </cell>
          <cell r="AC213"/>
          <cell r="AD213">
            <v>257968</v>
          </cell>
          <cell r="AE213">
            <v>257968</v>
          </cell>
          <cell r="AF213">
            <v>229</v>
          </cell>
          <cell r="AG213">
            <v>232.5</v>
          </cell>
          <cell r="AH213">
            <v>233.5</v>
          </cell>
          <cell r="AI213">
            <v>242</v>
          </cell>
          <cell r="AJ213">
            <v>0</v>
          </cell>
          <cell r="AK213"/>
          <cell r="AL213">
            <v>134820</v>
          </cell>
          <cell r="AM213">
            <v>0</v>
          </cell>
          <cell r="AN213">
            <v>0</v>
          </cell>
          <cell r="AO213">
            <v>239</v>
          </cell>
          <cell r="AP213"/>
          <cell r="AQ213">
            <v>0</v>
          </cell>
          <cell r="AR213">
            <v>0.3</v>
          </cell>
          <cell r="AS213"/>
          <cell r="AT213">
            <v>0</v>
          </cell>
        </row>
        <row r="214">
          <cell r="A214">
            <v>423</v>
          </cell>
          <cell r="B214" t="str">
            <v>423 - Moundridge</v>
          </cell>
          <cell r="C214" t="str">
            <v>McPherson</v>
          </cell>
          <cell r="D214">
            <v>46894378</v>
          </cell>
          <cell r="E214">
            <v>44051378</v>
          </cell>
          <cell r="F214">
            <v>50215152</v>
          </cell>
          <cell r="G214">
            <v>47319550</v>
          </cell>
          <cell r="H214">
            <v>377.3</v>
          </cell>
          <cell r="I214">
            <v>387.3</v>
          </cell>
          <cell r="J214">
            <v>156</v>
          </cell>
          <cell r="K214">
            <v>3030940</v>
          </cell>
          <cell r="L214">
            <v>406.2</v>
          </cell>
          <cell r="M214">
            <v>382.3</v>
          </cell>
          <cell r="N214">
            <v>382.8</v>
          </cell>
          <cell r="O214">
            <v>401.7</v>
          </cell>
          <cell r="P214">
            <v>516986</v>
          </cell>
          <cell r="Q214">
            <v>444342</v>
          </cell>
          <cell r="R214">
            <v>0</v>
          </cell>
          <cell r="S214">
            <v>412532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90</v>
          </cell>
          <cell r="Y214">
            <v>37</v>
          </cell>
          <cell r="Z214">
            <v>0</v>
          </cell>
          <cell r="AA214">
            <v>0</v>
          </cell>
          <cell r="AB214">
            <v>0</v>
          </cell>
          <cell r="AC214"/>
          <cell r="AD214">
            <v>267768</v>
          </cell>
          <cell r="AE214">
            <v>267768</v>
          </cell>
          <cell r="AF214">
            <v>406.2</v>
          </cell>
          <cell r="AG214">
            <v>382.3</v>
          </cell>
          <cell r="AH214">
            <v>382.8</v>
          </cell>
          <cell r="AI214">
            <v>401.7</v>
          </cell>
          <cell r="AJ214">
            <v>0</v>
          </cell>
          <cell r="AK214"/>
          <cell r="AL214">
            <v>104004</v>
          </cell>
          <cell r="AM214">
            <v>0</v>
          </cell>
          <cell r="AN214">
            <v>0</v>
          </cell>
          <cell r="AO214">
            <v>396.7</v>
          </cell>
          <cell r="AP214"/>
          <cell r="AQ214">
            <v>0</v>
          </cell>
          <cell r="AR214">
            <v>0.3</v>
          </cell>
          <cell r="AS214"/>
          <cell r="AT214">
            <v>0</v>
          </cell>
        </row>
        <row r="215">
          <cell r="A215">
            <v>426</v>
          </cell>
          <cell r="B215" t="str">
            <v>426 - Pike Valley</v>
          </cell>
          <cell r="C215" t="str">
            <v>Republic</v>
          </cell>
          <cell r="D215">
            <v>20784680</v>
          </cell>
          <cell r="E215">
            <v>19546712</v>
          </cell>
          <cell r="F215">
            <v>22941313</v>
          </cell>
          <cell r="G215">
            <v>21702855</v>
          </cell>
          <cell r="H215">
            <v>211.5</v>
          </cell>
          <cell r="I215">
            <v>221</v>
          </cell>
          <cell r="J215">
            <v>194.8</v>
          </cell>
          <cell r="K215">
            <v>2025033</v>
          </cell>
          <cell r="L215">
            <v>205.5</v>
          </cell>
          <cell r="M215">
            <v>211.5</v>
          </cell>
          <cell r="N215">
            <v>210</v>
          </cell>
          <cell r="O215">
            <v>206.5</v>
          </cell>
          <cell r="P215">
            <v>193624</v>
          </cell>
          <cell r="Q215">
            <v>184516</v>
          </cell>
          <cell r="R215">
            <v>119058</v>
          </cell>
          <cell r="S215">
            <v>291358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83</v>
          </cell>
          <cell r="Y215">
            <v>25</v>
          </cell>
          <cell r="Z215">
            <v>0</v>
          </cell>
          <cell r="AA215">
            <v>0</v>
          </cell>
          <cell r="AB215">
            <v>0.18690000000000001</v>
          </cell>
          <cell r="AC215"/>
          <cell r="AD215">
            <v>175772</v>
          </cell>
          <cell r="AE215">
            <v>175772</v>
          </cell>
          <cell r="AF215">
            <v>205.5</v>
          </cell>
          <cell r="AG215">
            <v>211.5</v>
          </cell>
          <cell r="AH215">
            <v>210</v>
          </cell>
          <cell r="AI215">
            <v>206.5</v>
          </cell>
          <cell r="AJ215">
            <v>0</v>
          </cell>
          <cell r="AK215"/>
          <cell r="AL215">
            <v>112093</v>
          </cell>
          <cell r="AM215">
            <v>0</v>
          </cell>
          <cell r="AN215">
            <v>0</v>
          </cell>
          <cell r="AO215">
            <v>204.5</v>
          </cell>
          <cell r="AP215"/>
          <cell r="AQ215">
            <v>0</v>
          </cell>
          <cell r="AR215">
            <v>0.3</v>
          </cell>
          <cell r="AS215"/>
          <cell r="AT215">
            <v>0</v>
          </cell>
        </row>
        <row r="216">
          <cell r="A216">
            <v>428</v>
          </cell>
          <cell r="B216" t="str">
            <v>428 - Great Bend</v>
          </cell>
          <cell r="C216" t="str">
            <v>Barton</v>
          </cell>
          <cell r="D216">
            <v>152132410</v>
          </cell>
          <cell r="E216">
            <v>136320279</v>
          </cell>
          <cell r="F216">
            <v>157042151</v>
          </cell>
          <cell r="G216">
            <v>141122449</v>
          </cell>
          <cell r="H216">
            <v>2924.5</v>
          </cell>
          <cell r="I216">
            <v>2845.5</v>
          </cell>
          <cell r="J216">
            <v>190</v>
          </cell>
          <cell r="K216">
            <v>19342971</v>
          </cell>
          <cell r="L216">
            <v>3018.5</v>
          </cell>
          <cell r="M216">
            <v>2939.5</v>
          </cell>
          <cell r="N216">
            <v>2777.5</v>
          </cell>
          <cell r="O216">
            <v>2858.3</v>
          </cell>
          <cell r="P216">
            <v>2215002</v>
          </cell>
          <cell r="Q216">
            <v>2099710</v>
          </cell>
          <cell r="R216">
            <v>3574764</v>
          </cell>
          <cell r="S216">
            <v>2088537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1645</v>
          </cell>
          <cell r="Y216">
            <v>289</v>
          </cell>
          <cell r="Z216">
            <v>0.47</v>
          </cell>
          <cell r="AA216">
            <v>0.22</v>
          </cell>
          <cell r="AB216">
            <v>0.57010000000000005</v>
          </cell>
          <cell r="AC216"/>
          <cell r="AD216">
            <v>3010156</v>
          </cell>
          <cell r="AE216">
            <v>3010156</v>
          </cell>
          <cell r="AF216">
            <v>3018.5</v>
          </cell>
          <cell r="AG216">
            <v>2939.5</v>
          </cell>
          <cell r="AH216">
            <v>2777.5</v>
          </cell>
          <cell r="AI216">
            <v>2858.3</v>
          </cell>
          <cell r="AJ216">
            <v>0</v>
          </cell>
          <cell r="AK216"/>
          <cell r="AL216">
            <v>202615</v>
          </cell>
          <cell r="AM216">
            <v>12</v>
          </cell>
          <cell r="AN216">
            <v>0</v>
          </cell>
          <cell r="AO216">
            <v>2836.8</v>
          </cell>
          <cell r="AP216"/>
          <cell r="AQ216">
            <v>0</v>
          </cell>
          <cell r="AR216">
            <v>0.3</v>
          </cell>
          <cell r="AS216"/>
          <cell r="AT216">
            <v>0</v>
          </cell>
        </row>
        <row r="217">
          <cell r="A217">
            <v>429</v>
          </cell>
          <cell r="B217" t="str">
            <v>429 - Troy</v>
          </cell>
          <cell r="C217" t="str">
            <v>Doniphan</v>
          </cell>
          <cell r="D217">
            <v>24595979</v>
          </cell>
          <cell r="E217">
            <v>22806187</v>
          </cell>
          <cell r="F217">
            <v>25947549</v>
          </cell>
          <cell r="G217">
            <v>24152970</v>
          </cell>
          <cell r="H217">
            <v>326.5</v>
          </cell>
          <cell r="I217">
            <v>332.1</v>
          </cell>
          <cell r="J217">
            <v>95</v>
          </cell>
          <cell r="K217">
            <v>2530590</v>
          </cell>
          <cell r="L217">
            <v>317</v>
          </cell>
          <cell r="M217">
            <v>326.5</v>
          </cell>
          <cell r="N217">
            <v>324.10000000000002</v>
          </cell>
          <cell r="O217">
            <v>336</v>
          </cell>
          <cell r="P217">
            <v>258652</v>
          </cell>
          <cell r="Q217">
            <v>300441</v>
          </cell>
          <cell r="R217">
            <v>327774</v>
          </cell>
          <cell r="S217">
            <v>338671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78</v>
          </cell>
          <cell r="Y217">
            <v>41</v>
          </cell>
          <cell r="Z217">
            <v>0.26</v>
          </cell>
          <cell r="AA217">
            <v>0.01</v>
          </cell>
          <cell r="AB217">
            <v>0.41060000000000002</v>
          </cell>
          <cell r="AC217"/>
          <cell r="AD217">
            <v>209567</v>
          </cell>
          <cell r="AE217">
            <v>209567</v>
          </cell>
          <cell r="AF217">
            <v>317</v>
          </cell>
          <cell r="AG217">
            <v>326.5</v>
          </cell>
          <cell r="AH217">
            <v>324.10000000000002</v>
          </cell>
          <cell r="AI217">
            <v>336</v>
          </cell>
          <cell r="AJ217">
            <v>0</v>
          </cell>
          <cell r="AK217"/>
          <cell r="AL217">
            <v>88596</v>
          </cell>
          <cell r="AM217">
            <v>0</v>
          </cell>
          <cell r="AN217">
            <v>0</v>
          </cell>
          <cell r="AO217">
            <v>336</v>
          </cell>
          <cell r="AP217"/>
          <cell r="AQ217">
            <v>0</v>
          </cell>
          <cell r="AR217">
            <v>0.3</v>
          </cell>
          <cell r="AS217"/>
          <cell r="AT217">
            <v>0</v>
          </cell>
        </row>
        <row r="218">
          <cell r="A218">
            <v>430</v>
          </cell>
          <cell r="B218" t="str">
            <v>430 - Brown County</v>
          </cell>
          <cell r="C218" t="str">
            <v>Brown</v>
          </cell>
          <cell r="D218">
            <v>32146631</v>
          </cell>
          <cell r="E218">
            <v>29262268</v>
          </cell>
          <cell r="F218">
            <v>35037549</v>
          </cell>
          <cell r="G218">
            <v>32149684</v>
          </cell>
          <cell r="H218">
            <v>548</v>
          </cell>
          <cell r="I218">
            <v>570</v>
          </cell>
          <cell r="J218">
            <v>156.4</v>
          </cell>
          <cell r="K218">
            <v>4944205</v>
          </cell>
          <cell r="L218">
            <v>545.5</v>
          </cell>
          <cell r="M218">
            <v>548</v>
          </cell>
          <cell r="N218">
            <v>549</v>
          </cell>
          <cell r="O218">
            <v>564.5</v>
          </cell>
          <cell r="P218">
            <v>693143</v>
          </cell>
          <cell r="Q218">
            <v>641490</v>
          </cell>
          <cell r="R218">
            <v>866377</v>
          </cell>
          <cell r="S218">
            <v>830393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314</v>
          </cell>
          <cell r="Y218">
            <v>52</v>
          </cell>
          <cell r="Z218">
            <v>0.39</v>
          </cell>
          <cell r="AA218">
            <v>0.14000000000000001</v>
          </cell>
          <cell r="AB218">
            <v>0.52690000000000003</v>
          </cell>
          <cell r="AC218"/>
          <cell r="AD218">
            <v>493013</v>
          </cell>
          <cell r="AE218">
            <v>493013</v>
          </cell>
          <cell r="AF218">
            <v>545.5</v>
          </cell>
          <cell r="AG218">
            <v>548</v>
          </cell>
          <cell r="AH218">
            <v>549</v>
          </cell>
          <cell r="AI218">
            <v>564.5</v>
          </cell>
          <cell r="AJ218">
            <v>0</v>
          </cell>
          <cell r="AK218"/>
          <cell r="AL218">
            <v>280040</v>
          </cell>
          <cell r="AM218">
            <v>0</v>
          </cell>
          <cell r="AN218">
            <v>74180</v>
          </cell>
          <cell r="AO218">
            <v>564.5</v>
          </cell>
          <cell r="AP218"/>
          <cell r="AQ218">
            <v>0</v>
          </cell>
          <cell r="AR218">
            <v>0.3</v>
          </cell>
          <cell r="AS218"/>
          <cell r="AT218">
            <v>0</v>
          </cell>
        </row>
        <row r="219">
          <cell r="A219">
            <v>431</v>
          </cell>
          <cell r="B219" t="str">
            <v>431 - Hoisington</v>
          </cell>
          <cell r="C219" t="str">
            <v>Barton</v>
          </cell>
          <cell r="D219">
            <v>35865084</v>
          </cell>
          <cell r="E219">
            <v>32234591</v>
          </cell>
          <cell r="F219">
            <v>39823113</v>
          </cell>
          <cell r="G219">
            <v>36159949</v>
          </cell>
          <cell r="H219">
            <v>692.4</v>
          </cell>
          <cell r="I219">
            <v>722.6</v>
          </cell>
          <cell r="J219">
            <v>292</v>
          </cell>
          <cell r="K219">
            <v>5813107</v>
          </cell>
          <cell r="L219">
            <v>694</v>
          </cell>
          <cell r="M219">
            <v>702.9</v>
          </cell>
          <cell r="N219">
            <v>714.6</v>
          </cell>
          <cell r="O219">
            <v>716.2</v>
          </cell>
          <cell r="P219">
            <v>695742</v>
          </cell>
          <cell r="Q219">
            <v>691134</v>
          </cell>
          <cell r="R219">
            <v>1012781</v>
          </cell>
          <cell r="S219">
            <v>573375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316</v>
          </cell>
          <cell r="Y219">
            <v>121</v>
          </cell>
          <cell r="Z219">
            <v>0.46</v>
          </cell>
          <cell r="AA219">
            <v>0.21</v>
          </cell>
          <cell r="AB219">
            <v>0.56479999999999997</v>
          </cell>
          <cell r="AC219"/>
          <cell r="AD219">
            <v>481023</v>
          </cell>
          <cell r="AE219">
            <v>481023</v>
          </cell>
          <cell r="AF219">
            <v>694</v>
          </cell>
          <cell r="AG219">
            <v>702.9</v>
          </cell>
          <cell r="AH219">
            <v>714.6</v>
          </cell>
          <cell r="AI219">
            <v>716.2</v>
          </cell>
          <cell r="AJ219">
            <v>0</v>
          </cell>
          <cell r="AK219"/>
          <cell r="AL219">
            <v>117101</v>
          </cell>
          <cell r="AM219">
            <v>0</v>
          </cell>
          <cell r="AN219">
            <v>0</v>
          </cell>
          <cell r="AO219">
            <v>703.2</v>
          </cell>
          <cell r="AP219"/>
          <cell r="AQ219">
            <v>0</v>
          </cell>
          <cell r="AR219">
            <v>0.3</v>
          </cell>
          <cell r="AS219"/>
          <cell r="AT219">
            <v>0</v>
          </cell>
        </row>
        <row r="220">
          <cell r="A220">
            <v>432</v>
          </cell>
          <cell r="B220" t="str">
            <v>432 - Victoria</v>
          </cell>
          <cell r="C220" t="str">
            <v>Ellis</v>
          </cell>
          <cell r="D220">
            <v>27225790</v>
          </cell>
          <cell r="E220">
            <v>25320003</v>
          </cell>
          <cell r="F220">
            <v>29085914</v>
          </cell>
          <cell r="G220">
            <v>27175646</v>
          </cell>
          <cell r="H220">
            <v>286.5</v>
          </cell>
          <cell r="I220">
            <v>286</v>
          </cell>
          <cell r="J220">
            <v>193.3</v>
          </cell>
          <cell r="K220">
            <v>2217321</v>
          </cell>
          <cell r="L220">
            <v>281</v>
          </cell>
          <cell r="M220">
            <v>286.5</v>
          </cell>
          <cell r="N220">
            <v>275.5</v>
          </cell>
          <cell r="O220">
            <v>287</v>
          </cell>
          <cell r="P220">
            <v>217011</v>
          </cell>
          <cell r="Q220">
            <v>219713</v>
          </cell>
          <cell r="R220">
            <v>127214</v>
          </cell>
          <cell r="S220">
            <v>270667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45</v>
          </cell>
          <cell r="Y220">
            <v>32</v>
          </cell>
          <cell r="Z220">
            <v>0</v>
          </cell>
          <cell r="AA220">
            <v>0</v>
          </cell>
          <cell r="AB220">
            <v>0.1726</v>
          </cell>
          <cell r="AC220"/>
          <cell r="AD220">
            <v>205737</v>
          </cell>
          <cell r="AE220">
            <v>205737</v>
          </cell>
          <cell r="AF220">
            <v>281</v>
          </cell>
          <cell r="AG220">
            <v>286.5</v>
          </cell>
          <cell r="AH220">
            <v>275.5</v>
          </cell>
          <cell r="AI220">
            <v>287</v>
          </cell>
          <cell r="AJ220">
            <v>0</v>
          </cell>
          <cell r="AK220"/>
          <cell r="AL220">
            <v>94759</v>
          </cell>
          <cell r="AM220">
            <v>5</v>
          </cell>
          <cell r="AN220">
            <v>0</v>
          </cell>
          <cell r="AO220">
            <v>287</v>
          </cell>
          <cell r="AP220"/>
          <cell r="AQ220">
            <v>0</v>
          </cell>
          <cell r="AR220">
            <v>0.3</v>
          </cell>
          <cell r="AS220"/>
          <cell r="AT220">
            <v>0</v>
          </cell>
        </row>
        <row r="221">
          <cell r="A221">
            <v>434</v>
          </cell>
          <cell r="B221" t="str">
            <v>434 - Santa Fe</v>
          </cell>
          <cell r="C221" t="str">
            <v>Osage</v>
          </cell>
          <cell r="D221">
            <v>50544174</v>
          </cell>
          <cell r="E221">
            <v>44877403</v>
          </cell>
          <cell r="F221">
            <v>51539861</v>
          </cell>
          <cell r="G221">
            <v>45866707</v>
          </cell>
          <cell r="H221">
            <v>963.7</v>
          </cell>
          <cell r="I221">
            <v>971</v>
          </cell>
          <cell r="J221">
            <v>201</v>
          </cell>
          <cell r="K221">
            <v>7739817</v>
          </cell>
          <cell r="L221">
            <v>994.8</v>
          </cell>
          <cell r="M221">
            <v>990.2</v>
          </cell>
          <cell r="N221">
            <v>962</v>
          </cell>
          <cell r="O221">
            <v>1000.3</v>
          </cell>
          <cell r="P221">
            <v>1394750</v>
          </cell>
          <cell r="Q221">
            <v>1402127</v>
          </cell>
          <cell r="R221">
            <v>1435071</v>
          </cell>
          <cell r="S221">
            <v>1411795</v>
          </cell>
          <cell r="T221">
            <v>18968</v>
          </cell>
          <cell r="U221">
            <v>17105</v>
          </cell>
          <cell r="V221">
            <v>0</v>
          </cell>
          <cell r="W221">
            <v>0</v>
          </cell>
          <cell r="X221">
            <v>370</v>
          </cell>
          <cell r="Y221">
            <v>127</v>
          </cell>
          <cell r="Z221">
            <v>0.5</v>
          </cell>
          <cell r="AA221">
            <v>0.25</v>
          </cell>
          <cell r="AB221">
            <v>0.57999999999999996</v>
          </cell>
          <cell r="AC221"/>
          <cell r="AD221">
            <v>650107</v>
          </cell>
          <cell r="AE221">
            <v>650107</v>
          </cell>
          <cell r="AF221">
            <v>993</v>
          </cell>
          <cell r="AG221">
            <v>974.2</v>
          </cell>
          <cell r="AH221">
            <v>956</v>
          </cell>
          <cell r="AI221">
            <v>996.6</v>
          </cell>
          <cell r="AJ221">
            <v>0</v>
          </cell>
          <cell r="AK221"/>
          <cell r="AL221">
            <v>597830</v>
          </cell>
          <cell r="AM221">
            <v>7</v>
          </cell>
          <cell r="AN221">
            <v>0</v>
          </cell>
          <cell r="AO221">
            <v>985.1</v>
          </cell>
          <cell r="AP221"/>
          <cell r="AQ221">
            <v>0</v>
          </cell>
          <cell r="AR221">
            <v>0.3</v>
          </cell>
          <cell r="AS221"/>
          <cell r="AT221">
            <v>0</v>
          </cell>
        </row>
        <row r="222">
          <cell r="A222">
            <v>435</v>
          </cell>
          <cell r="B222" t="str">
            <v>435 - Abilene</v>
          </cell>
          <cell r="C222" t="str">
            <v>Dickinson</v>
          </cell>
          <cell r="D222">
            <v>80721638</v>
          </cell>
          <cell r="E222">
            <v>72928532</v>
          </cell>
          <cell r="F222">
            <v>83886839</v>
          </cell>
          <cell r="G222">
            <v>76074412</v>
          </cell>
          <cell r="H222">
            <v>1524.3</v>
          </cell>
          <cell r="I222">
            <v>1541.2</v>
          </cell>
          <cell r="J222">
            <v>101.5</v>
          </cell>
          <cell r="K222">
            <v>9758123</v>
          </cell>
          <cell r="L222">
            <v>1570.9</v>
          </cell>
          <cell r="M222">
            <v>1552.9</v>
          </cell>
          <cell r="N222">
            <v>1507.6</v>
          </cell>
          <cell r="O222">
            <v>1517.9</v>
          </cell>
          <cell r="P222">
            <v>1353709</v>
          </cell>
          <cell r="Q222">
            <v>1373110</v>
          </cell>
          <cell r="R222">
            <v>1745491</v>
          </cell>
          <cell r="S222">
            <v>1393535</v>
          </cell>
          <cell r="T222">
            <v>10035</v>
          </cell>
          <cell r="U222">
            <v>15157</v>
          </cell>
          <cell r="V222">
            <v>0</v>
          </cell>
          <cell r="W222">
            <v>0</v>
          </cell>
          <cell r="X222">
            <v>528</v>
          </cell>
          <cell r="Y222">
            <v>238</v>
          </cell>
          <cell r="Z222">
            <v>0.46</v>
          </cell>
          <cell r="AA222">
            <v>0.21</v>
          </cell>
          <cell r="AB222">
            <v>0.56759999999999999</v>
          </cell>
          <cell r="AC222"/>
          <cell r="AD222">
            <v>1038428</v>
          </cell>
          <cell r="AE222">
            <v>1038428</v>
          </cell>
          <cell r="AF222">
            <v>1549.2</v>
          </cell>
          <cell r="AG222">
            <v>1524.3</v>
          </cell>
          <cell r="AH222">
            <v>1487.8</v>
          </cell>
          <cell r="AI222">
            <v>1504.2</v>
          </cell>
          <cell r="AJ222">
            <v>0</v>
          </cell>
          <cell r="AK222"/>
          <cell r="AL222">
            <v>212245</v>
          </cell>
          <cell r="AM222">
            <v>41</v>
          </cell>
          <cell r="AN222">
            <v>325</v>
          </cell>
          <cell r="AO222">
            <v>1504.2</v>
          </cell>
          <cell r="AP222"/>
          <cell r="AQ222">
            <v>0</v>
          </cell>
          <cell r="AR222">
            <v>0.3</v>
          </cell>
          <cell r="AS222"/>
          <cell r="AT222">
            <v>0</v>
          </cell>
        </row>
        <row r="223">
          <cell r="A223">
            <v>436</v>
          </cell>
          <cell r="B223" t="str">
            <v>436 - Caney</v>
          </cell>
          <cell r="C223" t="str">
            <v>Montgomery</v>
          </cell>
          <cell r="D223">
            <v>49212934</v>
          </cell>
          <cell r="E223">
            <v>45181086</v>
          </cell>
          <cell r="F223">
            <v>49743675</v>
          </cell>
          <cell r="G223">
            <v>45702967</v>
          </cell>
          <cell r="H223">
            <v>735.5</v>
          </cell>
          <cell r="I223">
            <v>733.4</v>
          </cell>
          <cell r="J223">
            <v>168</v>
          </cell>
          <cell r="K223">
            <v>5529159</v>
          </cell>
          <cell r="L223">
            <v>742.9</v>
          </cell>
          <cell r="M223">
            <v>746</v>
          </cell>
          <cell r="N223">
            <v>731.2</v>
          </cell>
          <cell r="O223">
            <v>777.2</v>
          </cell>
          <cell r="P223">
            <v>455923</v>
          </cell>
          <cell r="Q223">
            <v>447334</v>
          </cell>
          <cell r="R223">
            <v>807207</v>
          </cell>
          <cell r="S223">
            <v>526930</v>
          </cell>
          <cell r="T223">
            <v>6893</v>
          </cell>
          <cell r="U223">
            <v>7361</v>
          </cell>
          <cell r="V223">
            <v>0</v>
          </cell>
          <cell r="W223">
            <v>0</v>
          </cell>
          <cell r="X223">
            <v>327</v>
          </cell>
          <cell r="Y223">
            <v>78</v>
          </cell>
          <cell r="Z223">
            <v>0.37</v>
          </cell>
          <cell r="AA223">
            <v>0.12</v>
          </cell>
          <cell r="AB223">
            <v>0.45290000000000002</v>
          </cell>
          <cell r="AC223"/>
          <cell r="AD223">
            <v>540344</v>
          </cell>
          <cell r="AE223">
            <v>540344</v>
          </cell>
          <cell r="AF223">
            <v>731.5</v>
          </cell>
          <cell r="AG223">
            <v>741</v>
          </cell>
          <cell r="AH223">
            <v>723.9</v>
          </cell>
          <cell r="AI223">
            <v>773.5</v>
          </cell>
          <cell r="AJ223">
            <v>0</v>
          </cell>
          <cell r="AK223"/>
          <cell r="AL223">
            <v>290056</v>
          </cell>
          <cell r="AM223">
            <v>0</v>
          </cell>
          <cell r="AN223">
            <v>0</v>
          </cell>
          <cell r="AO223">
            <v>768.5</v>
          </cell>
          <cell r="AP223"/>
          <cell r="AQ223">
            <v>0</v>
          </cell>
          <cell r="AR223">
            <v>0.3</v>
          </cell>
          <cell r="AS223"/>
          <cell r="AT223">
            <v>0</v>
          </cell>
        </row>
        <row r="224">
          <cell r="A224">
            <v>437</v>
          </cell>
          <cell r="B224" t="str">
            <v>437 - Auburn Washburn</v>
          </cell>
          <cell r="C224" t="str">
            <v>Shawnee</v>
          </cell>
          <cell r="D224">
            <v>477499972</v>
          </cell>
          <cell r="E224">
            <v>449578208</v>
          </cell>
          <cell r="F224">
            <v>488619361</v>
          </cell>
          <cell r="G224">
            <v>460493633</v>
          </cell>
          <cell r="H224">
            <v>5976.2</v>
          </cell>
          <cell r="I224">
            <v>6208.9</v>
          </cell>
          <cell r="J224">
            <v>128</v>
          </cell>
          <cell r="K224">
            <v>36975086</v>
          </cell>
          <cell r="L224">
            <v>5918.1</v>
          </cell>
          <cell r="M224">
            <v>6008.6</v>
          </cell>
          <cell r="N224">
            <v>6035.7</v>
          </cell>
          <cell r="O224">
            <v>6251.2</v>
          </cell>
          <cell r="P224">
            <v>5679728</v>
          </cell>
          <cell r="Q224">
            <v>5784119</v>
          </cell>
          <cell r="R224">
            <v>3915328</v>
          </cell>
          <cell r="S224">
            <v>5497178</v>
          </cell>
          <cell r="T224">
            <v>1169</v>
          </cell>
          <cell r="U224">
            <v>1724</v>
          </cell>
          <cell r="V224">
            <v>0</v>
          </cell>
          <cell r="W224">
            <v>0</v>
          </cell>
          <cell r="X224">
            <v>1531</v>
          </cell>
          <cell r="Y224">
            <v>491</v>
          </cell>
          <cell r="Z224">
            <v>0.23</v>
          </cell>
          <cell r="AA224">
            <v>0</v>
          </cell>
          <cell r="AB224">
            <v>0.3599</v>
          </cell>
          <cell r="AC224"/>
          <cell r="AD224">
            <v>4563290</v>
          </cell>
          <cell r="AE224">
            <v>4563290</v>
          </cell>
          <cell r="AF224">
            <v>5904.8</v>
          </cell>
          <cell r="AG224">
            <v>6006.2</v>
          </cell>
          <cell r="AH224">
            <v>6032.4</v>
          </cell>
          <cell r="AI224">
            <v>6250.3</v>
          </cell>
          <cell r="AJ224">
            <v>1.7299999999999999E-2</v>
          </cell>
          <cell r="AK224"/>
          <cell r="AL224">
            <v>1778083</v>
          </cell>
          <cell r="AM224">
            <v>132</v>
          </cell>
          <cell r="AN224">
            <v>0</v>
          </cell>
          <cell r="AO224">
            <v>6215.3</v>
          </cell>
          <cell r="AP224"/>
          <cell r="AQ224">
            <v>0</v>
          </cell>
          <cell r="AR224">
            <v>0.3</v>
          </cell>
          <cell r="AS224"/>
          <cell r="AT224">
            <v>0</v>
          </cell>
        </row>
        <row r="225">
          <cell r="A225">
            <v>438</v>
          </cell>
          <cell r="B225" t="str">
            <v>438 - Skyline</v>
          </cell>
          <cell r="C225" t="str">
            <v>Pratt</v>
          </cell>
          <cell r="D225">
            <v>35466054</v>
          </cell>
          <cell r="E225">
            <v>34289728</v>
          </cell>
          <cell r="F225">
            <v>36019167</v>
          </cell>
          <cell r="G225">
            <v>34841787</v>
          </cell>
          <cell r="H225">
            <v>394.5</v>
          </cell>
          <cell r="I225">
            <v>410</v>
          </cell>
          <cell r="J225">
            <v>490</v>
          </cell>
          <cell r="K225">
            <v>3298941</v>
          </cell>
          <cell r="L225">
            <v>406</v>
          </cell>
          <cell r="M225">
            <v>394.5</v>
          </cell>
          <cell r="N225">
            <v>397.5</v>
          </cell>
          <cell r="O225">
            <v>396.5</v>
          </cell>
          <cell r="P225">
            <v>496879</v>
          </cell>
          <cell r="Q225">
            <v>460637</v>
          </cell>
          <cell r="R225">
            <v>300764</v>
          </cell>
          <cell r="S225">
            <v>415786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95</v>
          </cell>
          <cell r="Y225">
            <v>32</v>
          </cell>
          <cell r="Z225">
            <v>0.15</v>
          </cell>
          <cell r="AA225">
            <v>0</v>
          </cell>
          <cell r="AB225">
            <v>0.30890000000000001</v>
          </cell>
          <cell r="AC225"/>
          <cell r="AD225">
            <v>279537</v>
          </cell>
          <cell r="AE225">
            <v>279537</v>
          </cell>
          <cell r="AF225">
            <v>392</v>
          </cell>
          <cell r="AG225">
            <v>394.5</v>
          </cell>
          <cell r="AH225">
            <v>397.5</v>
          </cell>
          <cell r="AI225">
            <v>396.5</v>
          </cell>
          <cell r="AJ225">
            <v>0</v>
          </cell>
          <cell r="AK225"/>
          <cell r="AL225">
            <v>199919</v>
          </cell>
          <cell r="AM225">
            <v>0</v>
          </cell>
          <cell r="AN225">
            <v>0</v>
          </cell>
          <cell r="AO225">
            <v>393</v>
          </cell>
          <cell r="AP225"/>
          <cell r="AQ225">
            <v>0</v>
          </cell>
          <cell r="AR225">
            <v>0.3</v>
          </cell>
          <cell r="AS225"/>
          <cell r="AT225">
            <v>0</v>
          </cell>
        </row>
        <row r="226">
          <cell r="A226">
            <v>439</v>
          </cell>
          <cell r="B226" t="str">
            <v>439 - Sedgwick</v>
          </cell>
          <cell r="C226" t="str">
            <v>Harvey</v>
          </cell>
          <cell r="D226">
            <v>17951910</v>
          </cell>
          <cell r="E226">
            <v>16220214</v>
          </cell>
          <cell r="F226">
            <v>18595341</v>
          </cell>
          <cell r="G226">
            <v>16849349</v>
          </cell>
          <cell r="H226">
            <v>459</v>
          </cell>
          <cell r="I226">
            <v>477</v>
          </cell>
          <cell r="J226">
            <v>42</v>
          </cell>
          <cell r="K226">
            <v>3529286</v>
          </cell>
          <cell r="L226">
            <v>483.9</v>
          </cell>
          <cell r="M226">
            <v>459</v>
          </cell>
          <cell r="N226">
            <v>460.5</v>
          </cell>
          <cell r="O226">
            <v>475.5</v>
          </cell>
          <cell r="P226">
            <v>436907</v>
          </cell>
          <cell r="Q226">
            <v>441459</v>
          </cell>
          <cell r="R226">
            <v>807300</v>
          </cell>
          <cell r="S226">
            <v>453550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120</v>
          </cell>
          <cell r="Y226">
            <v>61</v>
          </cell>
          <cell r="Z226">
            <v>0.62</v>
          </cell>
          <cell r="AA226">
            <v>0.37</v>
          </cell>
          <cell r="AB226">
            <v>0.68079999999999996</v>
          </cell>
          <cell r="AC226"/>
          <cell r="AD226">
            <v>365362</v>
          </cell>
          <cell r="AE226">
            <v>365362</v>
          </cell>
          <cell r="AF226">
            <v>483.9</v>
          </cell>
          <cell r="AG226">
            <v>459</v>
          </cell>
          <cell r="AH226">
            <v>460.5</v>
          </cell>
          <cell r="AI226">
            <v>475.5</v>
          </cell>
          <cell r="AJ226">
            <v>0</v>
          </cell>
          <cell r="AK226"/>
          <cell r="AL226">
            <v>60476</v>
          </cell>
          <cell r="AM226">
            <v>0</v>
          </cell>
          <cell r="AN226">
            <v>0</v>
          </cell>
          <cell r="AO226">
            <v>475.5</v>
          </cell>
          <cell r="AP226"/>
          <cell r="AQ226">
            <v>0</v>
          </cell>
          <cell r="AR226">
            <v>0.3</v>
          </cell>
          <cell r="AS226"/>
          <cell r="AT226">
            <v>0</v>
          </cell>
        </row>
        <row r="227">
          <cell r="A227">
            <v>440</v>
          </cell>
          <cell r="B227" t="str">
            <v>440 - Halstead</v>
          </cell>
          <cell r="C227" t="str">
            <v>Harvey</v>
          </cell>
          <cell r="D227">
            <v>43520718</v>
          </cell>
          <cell r="E227">
            <v>39491929</v>
          </cell>
          <cell r="F227">
            <v>45007750</v>
          </cell>
          <cell r="G227">
            <v>40962356</v>
          </cell>
          <cell r="H227">
            <v>719.5</v>
          </cell>
          <cell r="I227">
            <v>745</v>
          </cell>
          <cell r="J227">
            <v>130</v>
          </cell>
          <cell r="K227">
            <v>5543503</v>
          </cell>
          <cell r="L227">
            <v>761.9</v>
          </cell>
          <cell r="M227">
            <v>728.5</v>
          </cell>
          <cell r="N227">
            <v>735</v>
          </cell>
          <cell r="O227">
            <v>765.5</v>
          </cell>
          <cell r="P227">
            <v>619892</v>
          </cell>
          <cell r="Q227">
            <v>624063</v>
          </cell>
          <cell r="R227">
            <v>952055</v>
          </cell>
          <cell r="S227">
            <v>657735</v>
          </cell>
          <cell r="T227">
            <v>4193</v>
          </cell>
          <cell r="U227">
            <v>4131</v>
          </cell>
          <cell r="V227">
            <v>0</v>
          </cell>
          <cell r="W227">
            <v>0</v>
          </cell>
          <cell r="X227">
            <v>238</v>
          </cell>
          <cell r="Y227">
            <v>94</v>
          </cell>
          <cell r="Z227">
            <v>0.42</v>
          </cell>
          <cell r="AA227">
            <v>0.17</v>
          </cell>
          <cell r="AB227">
            <v>0.51919999999999999</v>
          </cell>
          <cell r="AC227"/>
          <cell r="AD227">
            <v>538692</v>
          </cell>
          <cell r="AE227">
            <v>538692</v>
          </cell>
          <cell r="AF227">
            <v>761.9</v>
          </cell>
          <cell r="AG227">
            <v>728.5</v>
          </cell>
          <cell r="AH227">
            <v>735</v>
          </cell>
          <cell r="AI227">
            <v>765.5</v>
          </cell>
          <cell r="AJ227">
            <v>0</v>
          </cell>
          <cell r="AK227"/>
          <cell r="AL227">
            <v>311242</v>
          </cell>
          <cell r="AM227">
            <v>3</v>
          </cell>
          <cell r="AN227">
            <v>0</v>
          </cell>
          <cell r="AO227">
            <v>758.5</v>
          </cell>
          <cell r="AP227"/>
          <cell r="AQ227">
            <v>0</v>
          </cell>
          <cell r="AR227">
            <v>0.3</v>
          </cell>
          <cell r="AS227"/>
          <cell r="AT227">
            <v>0</v>
          </cell>
        </row>
        <row r="228">
          <cell r="A228">
            <v>443</v>
          </cell>
          <cell r="B228" t="str">
            <v>443 - Dodge City</v>
          </cell>
          <cell r="C228" t="str">
            <v>Ford</v>
          </cell>
          <cell r="D228">
            <v>219217504</v>
          </cell>
          <cell r="E228">
            <v>199643951</v>
          </cell>
          <cell r="F228">
            <v>225024142</v>
          </cell>
          <cell r="G228">
            <v>205360310</v>
          </cell>
          <cell r="H228">
            <v>6412.6</v>
          </cell>
          <cell r="I228">
            <v>6756.8</v>
          </cell>
          <cell r="J228">
            <v>425.7</v>
          </cell>
          <cell r="K228">
            <v>50453072</v>
          </cell>
          <cell r="L228">
            <v>6401.6</v>
          </cell>
          <cell r="M228">
            <v>6525.9</v>
          </cell>
          <cell r="N228">
            <v>6589.6</v>
          </cell>
          <cell r="O228">
            <v>6791.7</v>
          </cell>
          <cell r="P228">
            <v>5094440</v>
          </cell>
          <cell r="Q228">
            <v>5206701</v>
          </cell>
          <cell r="R228">
            <v>11597869</v>
          </cell>
          <cell r="S228">
            <v>4812211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4693</v>
          </cell>
          <cell r="Y228">
            <v>847</v>
          </cell>
          <cell r="Z228">
            <v>0.68</v>
          </cell>
          <cell r="AA228">
            <v>0.43</v>
          </cell>
          <cell r="AB228">
            <v>0.72919999999999996</v>
          </cell>
          <cell r="AC228"/>
          <cell r="AD228">
            <v>5615717</v>
          </cell>
          <cell r="AE228">
            <v>5615717</v>
          </cell>
          <cell r="AF228">
            <v>6401</v>
          </cell>
          <cell r="AG228">
            <v>6487.1</v>
          </cell>
          <cell r="AH228">
            <v>6580.1</v>
          </cell>
          <cell r="AI228">
            <v>6780.9</v>
          </cell>
          <cell r="AJ228">
            <v>0</v>
          </cell>
          <cell r="AK228"/>
          <cell r="AL228">
            <v>1817374</v>
          </cell>
          <cell r="AM228">
            <v>1</v>
          </cell>
          <cell r="AN228">
            <v>0</v>
          </cell>
          <cell r="AO228">
            <v>6702.4</v>
          </cell>
          <cell r="AP228"/>
          <cell r="AQ228">
            <v>0</v>
          </cell>
          <cell r="AR228">
            <v>0.3</v>
          </cell>
          <cell r="AS228"/>
          <cell r="AT228">
            <v>0</v>
          </cell>
        </row>
        <row r="229">
          <cell r="A229">
            <v>444</v>
          </cell>
          <cell r="B229" t="str">
            <v>444 - Little River</v>
          </cell>
          <cell r="C229" t="str">
            <v>Rice</v>
          </cell>
          <cell r="D229">
            <v>51568903</v>
          </cell>
          <cell r="E229">
            <v>50186657</v>
          </cell>
          <cell r="F229">
            <v>56261374</v>
          </cell>
          <cell r="G229">
            <v>54874431</v>
          </cell>
          <cell r="H229">
            <v>309.39999999999998</v>
          </cell>
          <cell r="I229">
            <v>303</v>
          </cell>
          <cell r="J229">
            <v>244.5</v>
          </cell>
          <cell r="K229">
            <v>2590280</v>
          </cell>
          <cell r="L229">
            <v>321.8</v>
          </cell>
          <cell r="M229">
            <v>312.89999999999998</v>
          </cell>
          <cell r="N229">
            <v>300.5</v>
          </cell>
          <cell r="O229">
            <v>290.5</v>
          </cell>
          <cell r="P229">
            <v>366798</v>
          </cell>
          <cell r="Q229">
            <v>328173</v>
          </cell>
          <cell r="R229">
            <v>0</v>
          </cell>
          <cell r="S229">
            <v>348040</v>
          </cell>
          <cell r="T229">
            <v>4531</v>
          </cell>
          <cell r="U229">
            <v>4153</v>
          </cell>
          <cell r="V229">
            <v>0</v>
          </cell>
          <cell r="W229">
            <v>0</v>
          </cell>
          <cell r="X229">
            <v>61</v>
          </cell>
          <cell r="Y229">
            <v>21</v>
          </cell>
          <cell r="Z229">
            <v>0</v>
          </cell>
          <cell r="AA229">
            <v>0</v>
          </cell>
          <cell r="AB229">
            <v>0</v>
          </cell>
          <cell r="AC229"/>
          <cell r="AD229">
            <v>231968</v>
          </cell>
          <cell r="AE229">
            <v>231968</v>
          </cell>
          <cell r="AF229">
            <v>320.8</v>
          </cell>
          <cell r="AG229">
            <v>312.89999999999998</v>
          </cell>
          <cell r="AH229">
            <v>300.5</v>
          </cell>
          <cell r="AI229">
            <v>290.5</v>
          </cell>
          <cell r="AJ229">
            <v>0</v>
          </cell>
          <cell r="AK229"/>
          <cell r="AL229">
            <v>187592</v>
          </cell>
          <cell r="AM229">
            <v>0</v>
          </cell>
          <cell r="AN229">
            <v>0</v>
          </cell>
          <cell r="AO229">
            <v>284.5</v>
          </cell>
          <cell r="AP229"/>
          <cell r="AQ229">
            <v>0</v>
          </cell>
          <cell r="AR229">
            <v>0.3</v>
          </cell>
          <cell r="AS229"/>
          <cell r="AT229">
            <v>0</v>
          </cell>
        </row>
        <row r="230">
          <cell r="A230">
            <v>445</v>
          </cell>
          <cell r="B230" t="str">
            <v>445 - Coffeyville</v>
          </cell>
          <cell r="C230" t="str">
            <v>Montgomery</v>
          </cell>
          <cell r="D230">
            <v>131808241</v>
          </cell>
          <cell r="E230">
            <v>119961722</v>
          </cell>
          <cell r="F230">
            <v>131914389</v>
          </cell>
          <cell r="G230">
            <v>120275383</v>
          </cell>
          <cell r="H230">
            <v>1625.6</v>
          </cell>
          <cell r="I230">
            <v>1694.8</v>
          </cell>
          <cell r="J230">
            <v>120</v>
          </cell>
          <cell r="K230">
            <v>12110118</v>
          </cell>
          <cell r="L230">
            <v>1660</v>
          </cell>
          <cell r="M230">
            <v>1654.1</v>
          </cell>
          <cell r="N230">
            <v>1672.5</v>
          </cell>
          <cell r="O230">
            <v>1766</v>
          </cell>
          <cell r="P230">
            <v>1298592</v>
          </cell>
          <cell r="Q230">
            <v>1331951</v>
          </cell>
          <cell r="R230">
            <v>1361132</v>
          </cell>
          <cell r="S230">
            <v>1548644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1250</v>
          </cell>
          <cell r="Y230">
            <v>87</v>
          </cell>
          <cell r="Z230">
            <v>0.26</v>
          </cell>
          <cell r="AA230">
            <v>0.01</v>
          </cell>
          <cell r="AB230">
            <v>0.36890000000000001</v>
          </cell>
          <cell r="AC230"/>
          <cell r="AD230">
            <v>1160267</v>
          </cell>
          <cell r="AE230">
            <v>1160267</v>
          </cell>
          <cell r="AF230">
            <v>1657.5</v>
          </cell>
          <cell r="AG230">
            <v>1652.1</v>
          </cell>
          <cell r="AH230">
            <v>1658.3</v>
          </cell>
          <cell r="AI230">
            <v>1740.9</v>
          </cell>
          <cell r="AJ230">
            <v>0</v>
          </cell>
          <cell r="AK230"/>
          <cell r="AL230">
            <v>320872</v>
          </cell>
          <cell r="AM230">
            <v>1</v>
          </cell>
          <cell r="AN230">
            <v>0</v>
          </cell>
          <cell r="AO230">
            <v>1705.9</v>
          </cell>
          <cell r="AP230"/>
          <cell r="AQ230">
            <v>0</v>
          </cell>
          <cell r="AR230">
            <v>0.3</v>
          </cell>
          <cell r="AS230"/>
          <cell r="AT230">
            <v>0</v>
          </cell>
        </row>
        <row r="231">
          <cell r="A231">
            <v>446</v>
          </cell>
          <cell r="B231" t="str">
            <v>446 - Independence</v>
          </cell>
          <cell r="C231" t="str">
            <v>Montgomery</v>
          </cell>
          <cell r="D231">
            <v>117030864</v>
          </cell>
          <cell r="E231">
            <v>105086419</v>
          </cell>
          <cell r="F231">
            <v>113750519</v>
          </cell>
          <cell r="G231">
            <v>101986620</v>
          </cell>
          <cell r="H231">
            <v>1916</v>
          </cell>
          <cell r="I231">
            <v>1973.6</v>
          </cell>
          <cell r="J231">
            <v>210.9</v>
          </cell>
          <cell r="K231">
            <v>12877688</v>
          </cell>
          <cell r="L231">
            <v>1938.8</v>
          </cell>
          <cell r="M231">
            <v>1930</v>
          </cell>
          <cell r="N231">
            <v>1909.8</v>
          </cell>
          <cell r="O231">
            <v>1997.1</v>
          </cell>
          <cell r="P231">
            <v>1415312</v>
          </cell>
          <cell r="Q231">
            <v>1492098</v>
          </cell>
          <cell r="R231">
            <v>2003376</v>
          </cell>
          <cell r="S231">
            <v>1410849</v>
          </cell>
          <cell r="T231">
            <v>2457</v>
          </cell>
          <cell r="U231">
            <v>2690</v>
          </cell>
          <cell r="V231">
            <v>0</v>
          </cell>
          <cell r="W231">
            <v>0</v>
          </cell>
          <cell r="X231">
            <v>1087</v>
          </cell>
          <cell r="Y231">
            <v>271</v>
          </cell>
          <cell r="Z231">
            <v>0.44</v>
          </cell>
          <cell r="AA231">
            <v>0.19</v>
          </cell>
          <cell r="AB231">
            <v>0.51619999999999999</v>
          </cell>
          <cell r="AC231"/>
          <cell r="AD231">
            <v>1360675</v>
          </cell>
          <cell r="AE231">
            <v>1360675</v>
          </cell>
          <cell r="AF231">
            <v>1938.8</v>
          </cell>
          <cell r="AG231">
            <v>1930</v>
          </cell>
          <cell r="AH231">
            <v>1909.8</v>
          </cell>
          <cell r="AI231">
            <v>1997.1</v>
          </cell>
          <cell r="AJ231">
            <v>0</v>
          </cell>
          <cell r="AK231"/>
          <cell r="AL231">
            <v>386356</v>
          </cell>
          <cell r="AM231">
            <v>0</v>
          </cell>
          <cell r="AN231">
            <v>16582</v>
          </cell>
          <cell r="AO231">
            <v>1979.6</v>
          </cell>
          <cell r="AP231"/>
          <cell r="AQ231">
            <v>0</v>
          </cell>
          <cell r="AR231">
            <v>0.3</v>
          </cell>
          <cell r="AS231"/>
          <cell r="AT231">
            <v>0</v>
          </cell>
        </row>
        <row r="232">
          <cell r="A232">
            <v>447</v>
          </cell>
          <cell r="B232" t="str">
            <v>447 - Cherryvale</v>
          </cell>
          <cell r="C232" t="str">
            <v>Montgomery</v>
          </cell>
          <cell r="D232">
            <v>24095848</v>
          </cell>
          <cell r="E232">
            <v>20241709</v>
          </cell>
          <cell r="F232">
            <v>24631532</v>
          </cell>
          <cell r="G232">
            <v>20770170</v>
          </cell>
          <cell r="H232">
            <v>770.7</v>
          </cell>
          <cell r="I232">
            <v>805.9</v>
          </cell>
          <cell r="J232">
            <v>140</v>
          </cell>
          <cell r="K232">
            <v>6097533</v>
          </cell>
          <cell r="L232">
            <v>897.7</v>
          </cell>
          <cell r="M232">
            <v>898.6</v>
          </cell>
          <cell r="N232">
            <v>826.8</v>
          </cell>
          <cell r="O232">
            <v>798.5</v>
          </cell>
          <cell r="P232">
            <v>533157</v>
          </cell>
          <cell r="Q232">
            <v>584239</v>
          </cell>
          <cell r="R232">
            <v>1523269</v>
          </cell>
          <cell r="S232">
            <v>609546</v>
          </cell>
          <cell r="T232">
            <v>0</v>
          </cell>
          <cell r="U232">
            <v>2268</v>
          </cell>
          <cell r="V232">
            <v>0</v>
          </cell>
          <cell r="W232">
            <v>0</v>
          </cell>
          <cell r="X232">
            <v>440</v>
          </cell>
          <cell r="Y232">
            <v>102</v>
          </cell>
          <cell r="Z232">
            <v>0.71</v>
          </cell>
          <cell r="AA232">
            <v>0.46</v>
          </cell>
          <cell r="AB232">
            <v>0.7591</v>
          </cell>
          <cell r="AC232"/>
          <cell r="AD232">
            <v>638268</v>
          </cell>
          <cell r="AE232">
            <v>638268</v>
          </cell>
          <cell r="AF232">
            <v>805</v>
          </cell>
          <cell r="AG232">
            <v>782.2</v>
          </cell>
          <cell r="AH232">
            <v>787.9</v>
          </cell>
          <cell r="AI232">
            <v>798.5</v>
          </cell>
          <cell r="AJ232">
            <v>0</v>
          </cell>
          <cell r="AK232"/>
          <cell r="AL232">
            <v>139828</v>
          </cell>
          <cell r="AM232">
            <v>0</v>
          </cell>
          <cell r="AN232">
            <v>0</v>
          </cell>
          <cell r="AO232">
            <v>791.5</v>
          </cell>
          <cell r="AP232"/>
          <cell r="AQ232">
            <v>0</v>
          </cell>
          <cell r="AR232">
            <v>0.3</v>
          </cell>
          <cell r="AS232"/>
          <cell r="AT232">
            <v>0</v>
          </cell>
        </row>
        <row r="233">
          <cell r="A233">
            <v>448</v>
          </cell>
          <cell r="B233" t="str">
            <v>448 - Inman</v>
          </cell>
          <cell r="C233" t="str">
            <v>McPherson</v>
          </cell>
          <cell r="D233">
            <v>38912378</v>
          </cell>
          <cell r="E233">
            <v>36769405</v>
          </cell>
          <cell r="F233">
            <v>41633323</v>
          </cell>
          <cell r="G233">
            <v>39480830</v>
          </cell>
          <cell r="H233">
            <v>410.1</v>
          </cell>
          <cell r="I233">
            <v>410.9</v>
          </cell>
          <cell r="J233">
            <v>144</v>
          </cell>
          <cell r="K233">
            <v>3317369</v>
          </cell>
          <cell r="L233">
            <v>420.3</v>
          </cell>
          <cell r="M233">
            <v>417.6</v>
          </cell>
          <cell r="N233">
            <v>408.9</v>
          </cell>
          <cell r="O233">
            <v>422.5</v>
          </cell>
          <cell r="P233">
            <v>484017</v>
          </cell>
          <cell r="Q233">
            <v>498019</v>
          </cell>
          <cell r="R233">
            <v>242719</v>
          </cell>
          <cell r="S233">
            <v>403182</v>
          </cell>
          <cell r="T233">
            <v>2434</v>
          </cell>
          <cell r="U233">
            <v>2969</v>
          </cell>
          <cell r="V233">
            <v>0</v>
          </cell>
          <cell r="W233">
            <v>0</v>
          </cell>
          <cell r="X233">
            <v>89</v>
          </cell>
          <cell r="Y233">
            <v>29</v>
          </cell>
          <cell r="Z233">
            <v>0.02</v>
          </cell>
          <cell r="AA233">
            <v>0</v>
          </cell>
          <cell r="AB233">
            <v>0.22500000000000001</v>
          </cell>
          <cell r="AC233"/>
          <cell r="AD233">
            <v>311666</v>
          </cell>
          <cell r="AE233">
            <v>311666</v>
          </cell>
          <cell r="AF233">
            <v>420.3</v>
          </cell>
          <cell r="AG233">
            <v>417.6</v>
          </cell>
          <cell r="AH233">
            <v>408.9</v>
          </cell>
          <cell r="AI233">
            <v>422.5</v>
          </cell>
          <cell r="AJ233">
            <v>0</v>
          </cell>
          <cell r="AK233"/>
          <cell r="AL233">
            <v>124420</v>
          </cell>
          <cell r="AM233">
            <v>0</v>
          </cell>
          <cell r="AN233">
            <v>0</v>
          </cell>
          <cell r="AO233">
            <v>414.5</v>
          </cell>
          <cell r="AP233"/>
          <cell r="AQ233">
            <v>0</v>
          </cell>
          <cell r="AR233">
            <v>0.3</v>
          </cell>
          <cell r="AS233"/>
          <cell r="AT233">
            <v>0</v>
          </cell>
        </row>
        <row r="234">
          <cell r="A234">
            <v>449</v>
          </cell>
          <cell r="B234" t="str">
            <v>449 - Easton</v>
          </cell>
          <cell r="C234" t="str">
            <v>Leavenworth</v>
          </cell>
          <cell r="D234">
            <v>36790449</v>
          </cell>
          <cell r="E234">
            <v>33657229</v>
          </cell>
          <cell r="F234">
            <v>38377863</v>
          </cell>
          <cell r="G234">
            <v>35245480</v>
          </cell>
          <cell r="H234">
            <v>599.5</v>
          </cell>
          <cell r="I234">
            <v>604.29999999999995</v>
          </cell>
          <cell r="J234">
            <v>117</v>
          </cell>
          <cell r="K234">
            <v>4798387</v>
          </cell>
          <cell r="L234">
            <v>620.1</v>
          </cell>
          <cell r="M234">
            <v>599.5</v>
          </cell>
          <cell r="N234">
            <v>591.29999999999995</v>
          </cell>
          <cell r="O234">
            <v>624.29999999999995</v>
          </cell>
          <cell r="P234">
            <v>864046</v>
          </cell>
          <cell r="Q234">
            <v>846031</v>
          </cell>
          <cell r="R234">
            <v>807701</v>
          </cell>
          <cell r="S234">
            <v>742094</v>
          </cell>
          <cell r="T234">
            <v>7816</v>
          </cell>
          <cell r="U234">
            <v>10818</v>
          </cell>
          <cell r="V234">
            <v>0</v>
          </cell>
          <cell r="W234">
            <v>0</v>
          </cell>
          <cell r="X234">
            <v>120</v>
          </cell>
          <cell r="Y234">
            <v>92</v>
          </cell>
          <cell r="Z234">
            <v>0.4</v>
          </cell>
          <cell r="AA234">
            <v>0.15</v>
          </cell>
          <cell r="AB234">
            <v>0.49940000000000001</v>
          </cell>
          <cell r="AC234"/>
          <cell r="AD234">
            <v>475778</v>
          </cell>
          <cell r="AE234">
            <v>475778</v>
          </cell>
          <cell r="AF234">
            <v>620.1</v>
          </cell>
          <cell r="AG234">
            <v>599.5</v>
          </cell>
          <cell r="AH234">
            <v>591.29999999999995</v>
          </cell>
          <cell r="AI234">
            <v>624.29999999999995</v>
          </cell>
          <cell r="AJ234">
            <v>0</v>
          </cell>
          <cell r="AK234"/>
          <cell r="AL234">
            <v>292752</v>
          </cell>
          <cell r="AM234">
            <v>14</v>
          </cell>
          <cell r="AN234">
            <v>0</v>
          </cell>
          <cell r="AO234">
            <v>624.29999999999995</v>
          </cell>
          <cell r="AP234"/>
          <cell r="AQ234">
            <v>0</v>
          </cell>
          <cell r="AR234">
            <v>0.3</v>
          </cell>
          <cell r="AS234"/>
          <cell r="AT234">
            <v>0</v>
          </cell>
        </row>
        <row r="235">
          <cell r="A235">
            <v>450</v>
          </cell>
          <cell r="B235" t="str">
            <v>450 - Shawnee Heights</v>
          </cell>
          <cell r="C235" t="str">
            <v>Shawnee</v>
          </cell>
          <cell r="D235">
            <v>191836083</v>
          </cell>
          <cell r="E235">
            <v>174669510</v>
          </cell>
          <cell r="F235">
            <v>195116997</v>
          </cell>
          <cell r="G235">
            <v>177855018</v>
          </cell>
          <cell r="H235">
            <v>3427</v>
          </cell>
          <cell r="I235">
            <v>3468.4</v>
          </cell>
          <cell r="J235">
            <v>140</v>
          </cell>
          <cell r="K235">
            <v>21153412</v>
          </cell>
          <cell r="L235">
            <v>3500.1</v>
          </cell>
          <cell r="M235">
            <v>3443</v>
          </cell>
          <cell r="N235">
            <v>3388.2</v>
          </cell>
          <cell r="O235">
            <v>3502.6</v>
          </cell>
          <cell r="P235">
            <v>3024404</v>
          </cell>
          <cell r="Q235">
            <v>3023435</v>
          </cell>
          <cell r="R235">
            <v>3662257</v>
          </cell>
          <cell r="S235">
            <v>3011455</v>
          </cell>
          <cell r="T235">
            <v>6790</v>
          </cell>
          <cell r="U235">
            <v>6395</v>
          </cell>
          <cell r="V235">
            <v>0</v>
          </cell>
          <cell r="W235">
            <v>0</v>
          </cell>
          <cell r="X235">
            <v>979</v>
          </cell>
          <cell r="Y235">
            <v>307</v>
          </cell>
          <cell r="Z235">
            <v>0.45</v>
          </cell>
          <cell r="AA235">
            <v>0.2</v>
          </cell>
          <cell r="AB235">
            <v>0.53649999999999998</v>
          </cell>
          <cell r="AC235"/>
          <cell r="AD235">
            <v>2626835</v>
          </cell>
          <cell r="AE235">
            <v>2626835</v>
          </cell>
          <cell r="AF235">
            <v>3488.5</v>
          </cell>
          <cell r="AG235">
            <v>3427</v>
          </cell>
          <cell r="AH235">
            <v>3383.4</v>
          </cell>
          <cell r="AI235">
            <v>3490.7</v>
          </cell>
          <cell r="AJ235">
            <v>0</v>
          </cell>
          <cell r="AK235"/>
          <cell r="AL235">
            <v>1434100</v>
          </cell>
          <cell r="AM235">
            <v>43</v>
          </cell>
          <cell r="AN235">
            <v>0</v>
          </cell>
          <cell r="AO235">
            <v>3490.7</v>
          </cell>
          <cell r="AP235"/>
          <cell r="AQ235">
            <v>0</v>
          </cell>
          <cell r="AR235">
            <v>0.3</v>
          </cell>
          <cell r="AS235"/>
          <cell r="AT235">
            <v>0</v>
          </cell>
        </row>
        <row r="236">
          <cell r="A236">
            <v>452</v>
          </cell>
          <cell r="B236" t="str">
            <v>452 - Stanton County</v>
          </cell>
          <cell r="C236" t="str">
            <v>Stanton</v>
          </cell>
          <cell r="D236">
            <v>44822440</v>
          </cell>
          <cell r="E236">
            <v>42983358</v>
          </cell>
          <cell r="F236">
            <v>51203376</v>
          </cell>
          <cell r="G236">
            <v>51004561</v>
          </cell>
          <cell r="H236">
            <v>430.2</v>
          </cell>
          <cell r="I236">
            <v>433.5</v>
          </cell>
          <cell r="J236">
            <v>690</v>
          </cell>
          <cell r="K236">
            <v>3524479</v>
          </cell>
          <cell r="L236">
            <v>425.1</v>
          </cell>
          <cell r="M236">
            <v>430.2</v>
          </cell>
          <cell r="N236">
            <v>422</v>
          </cell>
          <cell r="O236">
            <v>424</v>
          </cell>
          <cell r="P236">
            <v>246970</v>
          </cell>
          <cell r="Q236">
            <v>265638</v>
          </cell>
          <cell r="R236">
            <v>133415</v>
          </cell>
          <cell r="S236">
            <v>289235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161</v>
          </cell>
          <cell r="Y236">
            <v>104</v>
          </cell>
          <cell r="Z236">
            <v>0</v>
          </cell>
          <cell r="AA236">
            <v>0</v>
          </cell>
          <cell r="AB236">
            <v>0</v>
          </cell>
          <cell r="AC236"/>
          <cell r="AD236">
            <v>372242</v>
          </cell>
          <cell r="AE236">
            <v>372242</v>
          </cell>
          <cell r="AF236">
            <v>425.1</v>
          </cell>
          <cell r="AG236">
            <v>430.2</v>
          </cell>
          <cell r="AH236">
            <v>422</v>
          </cell>
          <cell r="AI236">
            <v>424</v>
          </cell>
          <cell r="AJ236">
            <v>0</v>
          </cell>
          <cell r="AK236"/>
          <cell r="AL236">
            <v>181044</v>
          </cell>
          <cell r="AM236">
            <v>1</v>
          </cell>
          <cell r="AN236">
            <v>0</v>
          </cell>
          <cell r="AO236">
            <v>420.5</v>
          </cell>
          <cell r="AP236"/>
          <cell r="AQ236">
            <v>0</v>
          </cell>
          <cell r="AR236">
            <v>0.3</v>
          </cell>
          <cell r="AS236"/>
          <cell r="AT236">
            <v>0</v>
          </cell>
        </row>
        <row r="237">
          <cell r="A237">
            <v>453</v>
          </cell>
          <cell r="B237" t="str">
            <v>453 - Leavenworth</v>
          </cell>
          <cell r="C237" t="str">
            <v>Leavenworth</v>
          </cell>
          <cell r="D237">
            <v>188501333</v>
          </cell>
          <cell r="E237">
            <v>167130326</v>
          </cell>
          <cell r="F237">
            <v>191546252</v>
          </cell>
          <cell r="G237">
            <v>170152672</v>
          </cell>
          <cell r="H237">
            <v>3463.3</v>
          </cell>
          <cell r="I237">
            <v>3647.8</v>
          </cell>
          <cell r="J237">
            <v>17</v>
          </cell>
          <cell r="K237">
            <v>24360705</v>
          </cell>
          <cell r="L237">
            <v>3642.5</v>
          </cell>
          <cell r="M237">
            <v>3599.8</v>
          </cell>
          <cell r="N237">
            <v>3637.8</v>
          </cell>
          <cell r="O237">
            <v>3717.3</v>
          </cell>
          <cell r="P237">
            <v>3294698</v>
          </cell>
          <cell r="Q237">
            <v>3868195</v>
          </cell>
          <cell r="R237">
            <v>4513100</v>
          </cell>
          <cell r="S237">
            <v>3833833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1820</v>
          </cell>
          <cell r="Y237">
            <v>388</v>
          </cell>
          <cell r="Z237">
            <v>0.51</v>
          </cell>
          <cell r="AA237">
            <v>0.26</v>
          </cell>
          <cell r="AB237">
            <v>0.58189999999999997</v>
          </cell>
          <cell r="AC237"/>
          <cell r="AD237">
            <v>2975452</v>
          </cell>
          <cell r="AE237">
            <v>2975452</v>
          </cell>
          <cell r="AF237">
            <v>3560.2</v>
          </cell>
          <cell r="AG237">
            <v>3515.3</v>
          </cell>
          <cell r="AH237">
            <v>3572.8</v>
          </cell>
          <cell r="AI237">
            <v>3648.4</v>
          </cell>
          <cell r="AJ237">
            <v>0</v>
          </cell>
          <cell r="AK237"/>
          <cell r="AL237">
            <v>367096</v>
          </cell>
          <cell r="AM237">
            <v>470</v>
          </cell>
          <cell r="AN237">
            <v>93192</v>
          </cell>
          <cell r="AO237">
            <v>3603.9</v>
          </cell>
          <cell r="AP237"/>
          <cell r="AQ237">
            <v>0</v>
          </cell>
          <cell r="AR237">
            <v>0.3</v>
          </cell>
          <cell r="AS237"/>
          <cell r="AT237">
            <v>0</v>
          </cell>
        </row>
        <row r="238">
          <cell r="A238">
            <v>454</v>
          </cell>
          <cell r="B238" t="str">
            <v>454 - Burlingame</v>
          </cell>
          <cell r="C238" t="str">
            <v>Osage</v>
          </cell>
          <cell r="D238">
            <v>12212038</v>
          </cell>
          <cell r="E238">
            <v>10529397</v>
          </cell>
          <cell r="F238">
            <v>12532001</v>
          </cell>
          <cell r="G238">
            <v>10850745</v>
          </cell>
          <cell r="H238">
            <v>292</v>
          </cell>
          <cell r="I238">
            <v>290.39999999999998</v>
          </cell>
          <cell r="J238">
            <v>74</v>
          </cell>
          <cell r="K238">
            <v>2436049</v>
          </cell>
          <cell r="L238">
            <v>301.10000000000002</v>
          </cell>
          <cell r="M238">
            <v>298</v>
          </cell>
          <cell r="N238">
            <v>286.39999999999998</v>
          </cell>
          <cell r="O238">
            <v>287.5</v>
          </cell>
          <cell r="P238">
            <v>365154</v>
          </cell>
          <cell r="Q238">
            <v>368716</v>
          </cell>
          <cell r="R238">
            <v>543210</v>
          </cell>
          <cell r="S238">
            <v>386535</v>
          </cell>
          <cell r="T238">
            <v>2700</v>
          </cell>
          <cell r="U238">
            <v>1375</v>
          </cell>
          <cell r="V238">
            <v>0</v>
          </cell>
          <cell r="W238">
            <v>0</v>
          </cell>
          <cell r="X238">
            <v>96</v>
          </cell>
          <cell r="Y238">
            <v>48</v>
          </cell>
          <cell r="Z238">
            <v>0.56999999999999995</v>
          </cell>
          <cell r="AA238">
            <v>0.32</v>
          </cell>
          <cell r="AB238">
            <v>0.65539999999999998</v>
          </cell>
          <cell r="AC238"/>
          <cell r="AD238">
            <v>194527</v>
          </cell>
          <cell r="AE238">
            <v>194527</v>
          </cell>
          <cell r="AF238">
            <v>301.10000000000002</v>
          </cell>
          <cell r="AG238">
            <v>298</v>
          </cell>
          <cell r="AH238">
            <v>286.39999999999998</v>
          </cell>
          <cell r="AI238">
            <v>287.5</v>
          </cell>
          <cell r="AJ238">
            <v>0</v>
          </cell>
          <cell r="AK238"/>
          <cell r="AL238">
            <v>67795</v>
          </cell>
          <cell r="AM238">
            <v>0</v>
          </cell>
          <cell r="AN238">
            <v>0</v>
          </cell>
          <cell r="AO238">
            <v>285.5</v>
          </cell>
          <cell r="AP238"/>
          <cell r="AQ238">
            <v>0</v>
          </cell>
          <cell r="AR238">
            <v>0.3</v>
          </cell>
          <cell r="AS238"/>
          <cell r="AT238">
            <v>0</v>
          </cell>
        </row>
        <row r="239">
          <cell r="A239">
            <v>456</v>
          </cell>
          <cell r="B239" t="str">
            <v>456 - Marais Des Cygnes</v>
          </cell>
          <cell r="C239" t="str">
            <v>Osage</v>
          </cell>
          <cell r="D239">
            <v>17974676</v>
          </cell>
          <cell r="E239">
            <v>16417966</v>
          </cell>
          <cell r="F239">
            <v>18448146</v>
          </cell>
          <cell r="G239">
            <v>16877997</v>
          </cell>
          <cell r="H239">
            <v>233.5</v>
          </cell>
          <cell r="I239">
            <v>214.5</v>
          </cell>
          <cell r="J239">
            <v>133</v>
          </cell>
          <cell r="K239">
            <v>2410590</v>
          </cell>
          <cell r="L239">
            <v>254.5</v>
          </cell>
          <cell r="M239">
            <v>234.7</v>
          </cell>
          <cell r="N239">
            <v>211.7</v>
          </cell>
          <cell r="O239">
            <v>209.5</v>
          </cell>
          <cell r="P239">
            <v>286976</v>
          </cell>
          <cell r="Q239">
            <v>287289</v>
          </cell>
          <cell r="R239">
            <v>196042</v>
          </cell>
          <cell r="S239">
            <v>341448</v>
          </cell>
          <cell r="T239">
            <v>5055</v>
          </cell>
          <cell r="U239">
            <v>5316</v>
          </cell>
          <cell r="V239">
            <v>0</v>
          </cell>
          <cell r="W239">
            <v>147667</v>
          </cell>
          <cell r="X239">
            <v>106</v>
          </cell>
          <cell r="Y239">
            <v>13</v>
          </cell>
          <cell r="Z239">
            <v>0.13</v>
          </cell>
          <cell r="AA239">
            <v>0</v>
          </cell>
          <cell r="AB239">
            <v>0.32650000000000001</v>
          </cell>
          <cell r="AC239"/>
          <cell r="AD239">
            <v>215390</v>
          </cell>
          <cell r="AE239">
            <v>215390</v>
          </cell>
          <cell r="AF239">
            <v>254.5</v>
          </cell>
          <cell r="AG239">
            <v>233.5</v>
          </cell>
          <cell r="AH239">
            <v>211.5</v>
          </cell>
          <cell r="AI239">
            <v>209.5</v>
          </cell>
          <cell r="AJ239">
            <v>0</v>
          </cell>
          <cell r="AK239"/>
          <cell r="AL239">
            <v>148687</v>
          </cell>
          <cell r="AM239">
            <v>0</v>
          </cell>
          <cell r="AN239">
            <v>0</v>
          </cell>
          <cell r="AO239">
            <v>209.5</v>
          </cell>
          <cell r="AP239"/>
          <cell r="AQ239">
            <v>0</v>
          </cell>
          <cell r="AR239">
            <v>0.3</v>
          </cell>
          <cell r="AS239"/>
          <cell r="AT239">
            <v>0</v>
          </cell>
        </row>
        <row r="240">
          <cell r="A240">
            <v>457</v>
          </cell>
          <cell r="B240" t="str">
            <v>457 - Garden City</v>
          </cell>
          <cell r="C240" t="str">
            <v>Finney</v>
          </cell>
          <cell r="D240">
            <v>340300695</v>
          </cell>
          <cell r="E240">
            <v>318584215</v>
          </cell>
          <cell r="F240">
            <v>363692885</v>
          </cell>
          <cell r="G240">
            <v>341767264</v>
          </cell>
          <cell r="H240">
            <v>7139.5</v>
          </cell>
          <cell r="I240">
            <v>7336.6</v>
          </cell>
          <cell r="J240">
            <v>928</v>
          </cell>
          <cell r="K240">
            <v>50560997</v>
          </cell>
          <cell r="L240">
            <v>7213.4</v>
          </cell>
          <cell r="M240">
            <v>7317.4</v>
          </cell>
          <cell r="N240">
            <v>7240</v>
          </cell>
          <cell r="O240">
            <v>7330.4</v>
          </cell>
          <cell r="P240">
            <v>4782314</v>
          </cell>
          <cell r="Q240">
            <v>4991494</v>
          </cell>
          <cell r="R240">
            <v>10327917</v>
          </cell>
          <cell r="S240">
            <v>5361952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4073</v>
          </cell>
          <cell r="Y240">
            <v>1192</v>
          </cell>
          <cell r="Z240">
            <v>0.53</v>
          </cell>
          <cell r="AA240">
            <v>0.28000000000000003</v>
          </cell>
          <cell r="AB240">
            <v>0.62280000000000002</v>
          </cell>
          <cell r="AC240"/>
          <cell r="AD240">
            <v>5925149</v>
          </cell>
          <cell r="AE240">
            <v>5925149</v>
          </cell>
          <cell r="AF240">
            <v>7151.2</v>
          </cell>
          <cell r="AG240">
            <v>7237</v>
          </cell>
          <cell r="AH240">
            <v>7184.5</v>
          </cell>
          <cell r="AI240">
            <v>7271.8</v>
          </cell>
          <cell r="AJ240">
            <v>0</v>
          </cell>
          <cell r="AK240"/>
          <cell r="AL240">
            <v>1983780</v>
          </cell>
          <cell r="AM240">
            <v>2</v>
          </cell>
          <cell r="AN240">
            <v>0</v>
          </cell>
          <cell r="AO240">
            <v>7180.3</v>
          </cell>
          <cell r="AP240"/>
          <cell r="AQ240">
            <v>0</v>
          </cell>
          <cell r="AR240">
            <v>0.3</v>
          </cell>
          <cell r="AS240"/>
          <cell r="AT240">
            <v>0</v>
          </cell>
        </row>
        <row r="241">
          <cell r="A241">
            <v>458</v>
          </cell>
          <cell r="B241" t="str">
            <v>458 - Basehor-Linwood</v>
          </cell>
          <cell r="C241" t="str">
            <v>Leavenworth</v>
          </cell>
          <cell r="D241">
            <v>142121631</v>
          </cell>
          <cell r="E241">
            <v>131191293</v>
          </cell>
          <cell r="F241">
            <v>151094303</v>
          </cell>
          <cell r="G241">
            <v>139877821</v>
          </cell>
          <cell r="H241">
            <v>2160.9</v>
          </cell>
          <cell r="I241">
            <v>2328.6</v>
          </cell>
          <cell r="J241">
            <v>89.6</v>
          </cell>
          <cell r="K241">
            <v>14330810</v>
          </cell>
          <cell r="L241">
            <v>2320</v>
          </cell>
          <cell r="M241">
            <v>2371.3000000000002</v>
          </cell>
          <cell r="N241">
            <v>2424.1999999999998</v>
          </cell>
          <cell r="O241">
            <v>2577.8000000000002</v>
          </cell>
          <cell r="P241">
            <v>1874017</v>
          </cell>
          <cell r="Q241">
            <v>2063390</v>
          </cell>
          <cell r="R241">
            <v>1966603</v>
          </cell>
          <cell r="S241">
            <v>1552609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293</v>
          </cell>
          <cell r="Y241">
            <v>114</v>
          </cell>
          <cell r="Z241">
            <v>0.42</v>
          </cell>
          <cell r="AA241">
            <v>0.17</v>
          </cell>
          <cell r="AB241">
            <v>0.52649999999999997</v>
          </cell>
          <cell r="AC241"/>
          <cell r="AD241">
            <v>1710436</v>
          </cell>
          <cell r="AE241">
            <v>1710436</v>
          </cell>
          <cell r="AF241">
            <v>2081.5</v>
          </cell>
          <cell r="AG241">
            <v>2160.9</v>
          </cell>
          <cell r="AH241">
            <v>2253.1</v>
          </cell>
          <cell r="AI241">
            <v>2409.3000000000002</v>
          </cell>
          <cell r="AJ241">
            <v>2.6800000000000001E-2</v>
          </cell>
          <cell r="AK241"/>
          <cell r="AL241">
            <v>680263</v>
          </cell>
          <cell r="AM241">
            <v>38</v>
          </cell>
          <cell r="AN241">
            <v>0</v>
          </cell>
          <cell r="AO241">
            <v>2409.3000000000002</v>
          </cell>
          <cell r="AP241"/>
          <cell r="AQ241">
            <v>0</v>
          </cell>
          <cell r="AR241">
            <v>0.3</v>
          </cell>
          <cell r="AS241"/>
          <cell r="AT241">
            <v>0</v>
          </cell>
        </row>
        <row r="242">
          <cell r="A242">
            <v>459</v>
          </cell>
          <cell r="B242" t="str">
            <v>459 - Bucklin</v>
          </cell>
          <cell r="C242" t="str">
            <v>Ford</v>
          </cell>
          <cell r="D242">
            <v>28032163</v>
          </cell>
          <cell r="E242">
            <v>26666201</v>
          </cell>
          <cell r="F242">
            <v>29773234</v>
          </cell>
          <cell r="G242">
            <v>28405509</v>
          </cell>
          <cell r="H242">
            <v>216.8</v>
          </cell>
          <cell r="I242">
            <v>224.9</v>
          </cell>
          <cell r="J242">
            <v>358.2</v>
          </cell>
          <cell r="K242">
            <v>2008608</v>
          </cell>
          <cell r="L242">
            <v>224.1</v>
          </cell>
          <cell r="M242">
            <v>221.3</v>
          </cell>
          <cell r="N242">
            <v>221.9</v>
          </cell>
          <cell r="O242">
            <v>231.9</v>
          </cell>
          <cell r="P242">
            <v>162322</v>
          </cell>
          <cell r="Q242">
            <v>163087</v>
          </cell>
          <cell r="R242">
            <v>0</v>
          </cell>
          <cell r="S242">
            <v>197927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94</v>
          </cell>
          <cell r="Y242">
            <v>27</v>
          </cell>
          <cell r="Z242">
            <v>0</v>
          </cell>
          <cell r="AA242">
            <v>0</v>
          </cell>
          <cell r="AB242">
            <v>0</v>
          </cell>
          <cell r="AC242"/>
          <cell r="AD242">
            <v>188579</v>
          </cell>
          <cell r="AE242">
            <v>188579</v>
          </cell>
          <cell r="AF242">
            <v>224.1</v>
          </cell>
          <cell r="AG242">
            <v>221.3</v>
          </cell>
          <cell r="AH242">
            <v>221.9</v>
          </cell>
          <cell r="AI242">
            <v>231.9</v>
          </cell>
          <cell r="AJ242">
            <v>0</v>
          </cell>
          <cell r="AK242"/>
          <cell r="AL242">
            <v>108626</v>
          </cell>
          <cell r="AM242">
            <v>1</v>
          </cell>
          <cell r="AN242">
            <v>0</v>
          </cell>
          <cell r="AO242">
            <v>229.9</v>
          </cell>
          <cell r="AP242"/>
          <cell r="AQ242">
            <v>0</v>
          </cell>
          <cell r="AR242">
            <v>0.3</v>
          </cell>
          <cell r="AS242"/>
          <cell r="AT242">
            <v>0</v>
          </cell>
        </row>
        <row r="243">
          <cell r="A243">
            <v>460</v>
          </cell>
          <cell r="B243" t="str">
            <v>460 - Hesston</v>
          </cell>
          <cell r="C243" t="str">
            <v>Harvey</v>
          </cell>
          <cell r="D243">
            <v>45608816</v>
          </cell>
          <cell r="E243">
            <v>42567158</v>
          </cell>
          <cell r="F243">
            <v>45946490</v>
          </cell>
          <cell r="G243">
            <v>42916357</v>
          </cell>
          <cell r="H243">
            <v>774.1</v>
          </cell>
          <cell r="I243">
            <v>796.7</v>
          </cell>
          <cell r="J243">
            <v>60</v>
          </cell>
          <cell r="K243">
            <v>5236643</v>
          </cell>
          <cell r="L243">
            <v>798</v>
          </cell>
          <cell r="M243">
            <v>774.1</v>
          </cell>
          <cell r="N243">
            <v>769.2</v>
          </cell>
          <cell r="O243">
            <v>808.1</v>
          </cell>
          <cell r="P243">
            <v>608646</v>
          </cell>
          <cell r="Q243">
            <v>574583</v>
          </cell>
          <cell r="R243">
            <v>986435</v>
          </cell>
          <cell r="S243">
            <v>642823</v>
          </cell>
          <cell r="T243">
            <v>1045</v>
          </cell>
          <cell r="U243">
            <v>4255</v>
          </cell>
          <cell r="V243">
            <v>0</v>
          </cell>
          <cell r="W243">
            <v>0</v>
          </cell>
          <cell r="X243">
            <v>139</v>
          </cell>
          <cell r="Y243">
            <v>95</v>
          </cell>
          <cell r="Z243">
            <v>0.44</v>
          </cell>
          <cell r="AA243">
            <v>0.19</v>
          </cell>
          <cell r="AB243">
            <v>0.52749999999999997</v>
          </cell>
          <cell r="AC243"/>
          <cell r="AD243">
            <v>534145</v>
          </cell>
          <cell r="AE243">
            <v>534145</v>
          </cell>
          <cell r="AF243">
            <v>798</v>
          </cell>
          <cell r="AG243">
            <v>774.1</v>
          </cell>
          <cell r="AH243">
            <v>769.2</v>
          </cell>
          <cell r="AI243">
            <v>808.1</v>
          </cell>
          <cell r="AJ243">
            <v>0</v>
          </cell>
          <cell r="AK243"/>
          <cell r="AL243">
            <v>80892</v>
          </cell>
          <cell r="AM243">
            <v>0</v>
          </cell>
          <cell r="AN243">
            <v>0</v>
          </cell>
          <cell r="AO243">
            <v>808.1</v>
          </cell>
          <cell r="AP243"/>
          <cell r="AQ243">
            <v>0</v>
          </cell>
          <cell r="AR243">
            <v>0.3</v>
          </cell>
          <cell r="AS243"/>
          <cell r="AT243">
            <v>0</v>
          </cell>
        </row>
        <row r="244">
          <cell r="A244">
            <v>461</v>
          </cell>
          <cell r="B244" t="str">
            <v>461 - Neodesha</v>
          </cell>
          <cell r="C244" t="str">
            <v>Wilson</v>
          </cell>
          <cell r="D244">
            <v>33515137</v>
          </cell>
          <cell r="E244">
            <v>30176280</v>
          </cell>
          <cell r="F244">
            <v>33054156</v>
          </cell>
          <cell r="G244">
            <v>29732201</v>
          </cell>
          <cell r="H244">
            <v>691</v>
          </cell>
          <cell r="I244">
            <v>681</v>
          </cell>
          <cell r="J244">
            <v>119</v>
          </cell>
          <cell r="K244">
            <v>5300339</v>
          </cell>
          <cell r="L244">
            <v>678</v>
          </cell>
          <cell r="M244">
            <v>699</v>
          </cell>
          <cell r="N244">
            <v>669</v>
          </cell>
          <cell r="O244">
            <v>679</v>
          </cell>
          <cell r="P244">
            <v>546783</v>
          </cell>
          <cell r="Q244">
            <v>532349</v>
          </cell>
          <cell r="R244">
            <v>1097635</v>
          </cell>
          <cell r="S244">
            <v>589497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318</v>
          </cell>
          <cell r="Y244">
            <v>96</v>
          </cell>
          <cell r="Z244">
            <v>0.52</v>
          </cell>
          <cell r="AA244">
            <v>0.27</v>
          </cell>
          <cell r="AB244">
            <v>0.5917</v>
          </cell>
          <cell r="AC244"/>
          <cell r="AD244">
            <v>546979</v>
          </cell>
          <cell r="AE244">
            <v>546979</v>
          </cell>
          <cell r="AF244">
            <v>678</v>
          </cell>
          <cell r="AG244">
            <v>699</v>
          </cell>
          <cell r="AH244">
            <v>669</v>
          </cell>
          <cell r="AI244">
            <v>679</v>
          </cell>
          <cell r="AJ244">
            <v>0</v>
          </cell>
          <cell r="AK244"/>
          <cell r="AL244">
            <v>97070</v>
          </cell>
          <cell r="AM244">
            <v>5</v>
          </cell>
          <cell r="AN244">
            <v>0</v>
          </cell>
          <cell r="AO244">
            <v>671</v>
          </cell>
          <cell r="AP244"/>
          <cell r="AQ244">
            <v>0</v>
          </cell>
          <cell r="AR244">
            <v>0.3</v>
          </cell>
          <cell r="AS244"/>
          <cell r="AT244">
            <v>0</v>
          </cell>
        </row>
        <row r="245">
          <cell r="A245">
            <v>462</v>
          </cell>
          <cell r="B245" t="str">
            <v>462 - Central</v>
          </cell>
          <cell r="C245" t="str">
            <v>Cowley</v>
          </cell>
          <cell r="D245">
            <v>15213926</v>
          </cell>
          <cell r="E245">
            <v>13311677</v>
          </cell>
          <cell r="F245">
            <v>16435468</v>
          </cell>
          <cell r="G245">
            <v>14550578</v>
          </cell>
          <cell r="H245">
            <v>284.2</v>
          </cell>
          <cell r="I245">
            <v>311.7</v>
          </cell>
          <cell r="J245">
            <v>308.89999999999998</v>
          </cell>
          <cell r="K245">
            <v>2682418</v>
          </cell>
          <cell r="L245">
            <v>310.39999999999998</v>
          </cell>
          <cell r="M245">
            <v>284.2</v>
          </cell>
          <cell r="N245">
            <v>304.2</v>
          </cell>
          <cell r="O245">
            <v>305.5</v>
          </cell>
          <cell r="P245">
            <v>282811</v>
          </cell>
          <cell r="Q245">
            <v>304159</v>
          </cell>
          <cell r="R245">
            <v>527037</v>
          </cell>
          <cell r="S245">
            <v>308722</v>
          </cell>
          <cell r="T245">
            <v>5210</v>
          </cell>
          <cell r="U245">
            <v>4460</v>
          </cell>
          <cell r="V245">
            <v>0</v>
          </cell>
          <cell r="W245">
            <v>0</v>
          </cell>
          <cell r="X245">
            <v>144</v>
          </cell>
          <cell r="Y245">
            <v>50</v>
          </cell>
          <cell r="Z245">
            <v>0.47</v>
          </cell>
          <cell r="AA245">
            <v>0.22</v>
          </cell>
          <cell r="AB245">
            <v>0.57799999999999996</v>
          </cell>
          <cell r="AC245"/>
          <cell r="AD245">
            <v>260105</v>
          </cell>
          <cell r="AE245">
            <v>260105</v>
          </cell>
          <cell r="AF245">
            <v>310.39999999999998</v>
          </cell>
          <cell r="AG245">
            <v>284.2</v>
          </cell>
          <cell r="AH245">
            <v>304.2</v>
          </cell>
          <cell r="AI245">
            <v>305.5</v>
          </cell>
          <cell r="AJ245">
            <v>0</v>
          </cell>
          <cell r="AK245"/>
          <cell r="AL245">
            <v>167562</v>
          </cell>
          <cell r="AM245">
            <v>2</v>
          </cell>
          <cell r="AN245">
            <v>0</v>
          </cell>
          <cell r="AO245">
            <v>305.5</v>
          </cell>
          <cell r="AP245"/>
          <cell r="AQ245">
            <v>0</v>
          </cell>
          <cell r="AR245">
            <v>0.3</v>
          </cell>
          <cell r="AS245"/>
          <cell r="AT245">
            <v>0</v>
          </cell>
        </row>
        <row r="246">
          <cell r="A246">
            <v>463</v>
          </cell>
          <cell r="B246" t="str">
            <v>463 - Udall</v>
          </cell>
          <cell r="C246" t="str">
            <v>Cowley</v>
          </cell>
          <cell r="D246">
            <v>23202388</v>
          </cell>
          <cell r="E246">
            <v>21254041</v>
          </cell>
          <cell r="F246">
            <v>24140595</v>
          </cell>
          <cell r="G246">
            <v>22191892</v>
          </cell>
          <cell r="H246">
            <v>331.2</v>
          </cell>
          <cell r="I246">
            <v>308.7</v>
          </cell>
          <cell r="J246">
            <v>140</v>
          </cell>
          <cell r="K246">
            <v>2687625</v>
          </cell>
          <cell r="L246">
            <v>331</v>
          </cell>
          <cell r="M246">
            <v>331.2</v>
          </cell>
          <cell r="N246">
            <v>299.2</v>
          </cell>
          <cell r="O246">
            <v>316</v>
          </cell>
          <cell r="P246">
            <v>316407</v>
          </cell>
          <cell r="Q246">
            <v>298127</v>
          </cell>
          <cell r="R246">
            <v>324983</v>
          </cell>
          <cell r="S246">
            <v>371593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104</v>
          </cell>
          <cell r="Y246">
            <v>38</v>
          </cell>
          <cell r="Z246">
            <v>0.25</v>
          </cell>
          <cell r="AA246">
            <v>0</v>
          </cell>
          <cell r="AB246">
            <v>0.39479999999999998</v>
          </cell>
          <cell r="AC246"/>
          <cell r="AD246">
            <v>268868</v>
          </cell>
          <cell r="AE246">
            <v>268868</v>
          </cell>
          <cell r="AF246">
            <v>331</v>
          </cell>
          <cell r="AG246">
            <v>331.2</v>
          </cell>
          <cell r="AH246">
            <v>299.2</v>
          </cell>
          <cell r="AI246">
            <v>316</v>
          </cell>
          <cell r="AJ246">
            <v>0</v>
          </cell>
          <cell r="AK246"/>
          <cell r="AL246">
            <v>127116</v>
          </cell>
          <cell r="AM246">
            <v>5</v>
          </cell>
          <cell r="AN246">
            <v>0</v>
          </cell>
          <cell r="AO246">
            <v>316</v>
          </cell>
          <cell r="AP246"/>
          <cell r="AQ246">
            <v>0</v>
          </cell>
          <cell r="AR246">
            <v>0.3</v>
          </cell>
          <cell r="AS246"/>
          <cell r="AT246">
            <v>0</v>
          </cell>
        </row>
        <row r="247">
          <cell r="A247">
            <v>464</v>
          </cell>
          <cell r="B247" t="str">
            <v>464 - Tonganoxie</v>
          </cell>
          <cell r="C247" t="str">
            <v>Leavenworth</v>
          </cell>
          <cell r="D247">
            <v>102968539</v>
          </cell>
          <cell r="E247">
            <v>94336262</v>
          </cell>
          <cell r="F247">
            <v>107904196</v>
          </cell>
          <cell r="G247">
            <v>99146092</v>
          </cell>
          <cell r="H247">
            <v>1890.2</v>
          </cell>
          <cell r="I247">
            <v>1943.7</v>
          </cell>
          <cell r="J247">
            <v>142</v>
          </cell>
          <cell r="K247">
            <v>11355408</v>
          </cell>
          <cell r="L247">
            <v>1907.5</v>
          </cell>
          <cell r="M247">
            <v>1890.2</v>
          </cell>
          <cell r="N247">
            <v>1896.2</v>
          </cell>
          <cell r="O247">
            <v>1967.8</v>
          </cell>
          <cell r="P247">
            <v>1616400</v>
          </cell>
          <cell r="Q247">
            <v>1744196</v>
          </cell>
          <cell r="R247">
            <v>2008480</v>
          </cell>
          <cell r="S247">
            <v>1347372</v>
          </cell>
          <cell r="T247">
            <v>14203</v>
          </cell>
          <cell r="U247">
            <v>23898</v>
          </cell>
          <cell r="V247">
            <v>0</v>
          </cell>
          <cell r="W247">
            <v>0</v>
          </cell>
          <cell r="X247">
            <v>412</v>
          </cell>
          <cell r="Y247">
            <v>185</v>
          </cell>
          <cell r="Z247">
            <v>0.46</v>
          </cell>
          <cell r="AA247">
            <v>0.21</v>
          </cell>
          <cell r="AB247">
            <v>0.55930000000000002</v>
          </cell>
          <cell r="AC247"/>
          <cell r="AD247">
            <v>1280895</v>
          </cell>
          <cell r="AE247">
            <v>1280895</v>
          </cell>
          <cell r="AF247">
            <v>1906.5</v>
          </cell>
          <cell r="AG247">
            <v>1890.2</v>
          </cell>
          <cell r="AH247">
            <v>1896.2</v>
          </cell>
          <cell r="AI247">
            <v>1967.8</v>
          </cell>
          <cell r="AJ247">
            <v>5.1999999999999998E-3</v>
          </cell>
          <cell r="AK247"/>
          <cell r="AL247">
            <v>583578</v>
          </cell>
          <cell r="AM247">
            <v>16</v>
          </cell>
          <cell r="AN247">
            <v>0</v>
          </cell>
          <cell r="AO247">
            <v>1967.8</v>
          </cell>
          <cell r="AP247"/>
          <cell r="AQ247">
            <v>0</v>
          </cell>
          <cell r="AR247">
            <v>0.3</v>
          </cell>
          <cell r="AS247"/>
          <cell r="AT247">
            <v>0</v>
          </cell>
        </row>
        <row r="248">
          <cell r="A248">
            <v>465</v>
          </cell>
          <cell r="B248" t="str">
            <v>465 - Winfield</v>
          </cell>
          <cell r="C248" t="str">
            <v>Cowley</v>
          </cell>
          <cell r="D248">
            <v>112838883</v>
          </cell>
          <cell r="E248">
            <v>100499692</v>
          </cell>
          <cell r="F248">
            <v>114173303</v>
          </cell>
          <cell r="G248">
            <v>101836134</v>
          </cell>
          <cell r="H248">
            <v>2140.1999999999998</v>
          </cell>
          <cell r="I248">
            <v>2148.6</v>
          </cell>
          <cell r="J248">
            <v>262</v>
          </cell>
          <cell r="K248">
            <v>14282191</v>
          </cell>
          <cell r="L248">
            <v>2192.4</v>
          </cell>
          <cell r="M248">
            <v>2155.1999999999998</v>
          </cell>
          <cell r="N248">
            <v>2104.1</v>
          </cell>
          <cell r="O248">
            <v>2160</v>
          </cell>
          <cell r="P248">
            <v>2260621</v>
          </cell>
          <cell r="Q248">
            <v>2290060</v>
          </cell>
          <cell r="R248">
            <v>2678215</v>
          </cell>
          <cell r="S248">
            <v>2187665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955</v>
          </cell>
          <cell r="Y248">
            <v>286</v>
          </cell>
          <cell r="Z248">
            <v>0.49</v>
          </cell>
          <cell r="AA248">
            <v>0.24</v>
          </cell>
          <cell r="AB248">
            <v>0.57030000000000003</v>
          </cell>
          <cell r="AC248"/>
          <cell r="AD248">
            <v>2434856</v>
          </cell>
          <cell r="AE248">
            <v>2434856</v>
          </cell>
          <cell r="AF248">
            <v>2192.4</v>
          </cell>
          <cell r="AG248">
            <v>2155.1999999999998</v>
          </cell>
          <cell r="AH248">
            <v>2104.1</v>
          </cell>
          <cell r="AI248">
            <v>2160</v>
          </cell>
          <cell r="AJ248">
            <v>0</v>
          </cell>
          <cell r="AK248"/>
          <cell r="AL248">
            <v>521176</v>
          </cell>
          <cell r="AM248">
            <v>8</v>
          </cell>
          <cell r="AN248">
            <v>0</v>
          </cell>
          <cell r="AO248">
            <v>2133.5</v>
          </cell>
          <cell r="AP248"/>
          <cell r="AQ248">
            <v>0</v>
          </cell>
          <cell r="AR248">
            <v>0.3</v>
          </cell>
          <cell r="AS248"/>
          <cell r="AT248">
            <v>0</v>
          </cell>
        </row>
        <row r="249">
          <cell r="A249">
            <v>466</v>
          </cell>
          <cell r="B249" t="str">
            <v>466 - Scott County</v>
          </cell>
          <cell r="C249" t="str">
            <v>Scott</v>
          </cell>
          <cell r="D249">
            <v>86985681</v>
          </cell>
          <cell r="E249">
            <v>82353388</v>
          </cell>
          <cell r="F249">
            <v>89119562</v>
          </cell>
          <cell r="G249">
            <v>84480397</v>
          </cell>
          <cell r="H249">
            <v>909</v>
          </cell>
          <cell r="I249">
            <v>977.5</v>
          </cell>
          <cell r="J249">
            <v>756</v>
          </cell>
          <cell r="K249">
            <v>6685333</v>
          </cell>
          <cell r="L249">
            <v>910</v>
          </cell>
          <cell r="M249">
            <v>953.5</v>
          </cell>
          <cell r="N249">
            <v>953.6</v>
          </cell>
          <cell r="O249">
            <v>976.7</v>
          </cell>
          <cell r="P249">
            <v>493467</v>
          </cell>
          <cell r="Q249">
            <v>525105</v>
          </cell>
          <cell r="R249">
            <v>523749</v>
          </cell>
          <cell r="S249">
            <v>535429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376</v>
          </cell>
          <cell r="Y249">
            <v>127</v>
          </cell>
          <cell r="Z249">
            <v>0.11</v>
          </cell>
          <cell r="AA249">
            <v>0</v>
          </cell>
          <cell r="AB249">
            <v>0.24790000000000001</v>
          </cell>
          <cell r="AC249"/>
          <cell r="AD249">
            <v>649072</v>
          </cell>
          <cell r="AE249">
            <v>649072</v>
          </cell>
          <cell r="AF249">
            <v>887</v>
          </cell>
          <cell r="AG249">
            <v>920.5</v>
          </cell>
          <cell r="AH249">
            <v>948.5</v>
          </cell>
          <cell r="AI249">
            <v>970.5</v>
          </cell>
          <cell r="AJ249">
            <v>0</v>
          </cell>
          <cell r="AK249"/>
          <cell r="AL249">
            <v>224572</v>
          </cell>
          <cell r="AM249">
            <v>0</v>
          </cell>
          <cell r="AN249">
            <v>0</v>
          </cell>
          <cell r="AO249">
            <v>961.5</v>
          </cell>
          <cell r="AP249"/>
          <cell r="AQ249">
            <v>0</v>
          </cell>
          <cell r="AR249">
            <v>0.3</v>
          </cell>
          <cell r="AS249"/>
          <cell r="AT249">
            <v>0</v>
          </cell>
        </row>
        <row r="250">
          <cell r="A250">
            <v>467</v>
          </cell>
          <cell r="B250" t="str">
            <v>467 - Leoti</v>
          </cell>
          <cell r="C250" t="str">
            <v>Wichita</v>
          </cell>
          <cell r="D250">
            <v>46219804</v>
          </cell>
          <cell r="E250">
            <v>44162277</v>
          </cell>
          <cell r="F250">
            <v>51427400</v>
          </cell>
          <cell r="G250">
            <v>49366232</v>
          </cell>
          <cell r="H250">
            <v>382</v>
          </cell>
          <cell r="I250">
            <v>385.5</v>
          </cell>
          <cell r="J250">
            <v>775.3</v>
          </cell>
          <cell r="K250">
            <v>3193583</v>
          </cell>
          <cell r="L250">
            <v>405</v>
          </cell>
          <cell r="M250">
            <v>386.5</v>
          </cell>
          <cell r="N250">
            <v>379</v>
          </cell>
          <cell r="O250">
            <v>394.5</v>
          </cell>
          <cell r="P250">
            <v>215952</v>
          </cell>
          <cell r="Q250">
            <v>229797</v>
          </cell>
          <cell r="R250">
            <v>0</v>
          </cell>
          <cell r="S250">
            <v>278906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144</v>
          </cell>
          <cell r="Y250">
            <v>70</v>
          </cell>
          <cell r="Z250">
            <v>0</v>
          </cell>
          <cell r="AA250">
            <v>0</v>
          </cell>
          <cell r="AB250">
            <v>2.2599999999999999E-2</v>
          </cell>
          <cell r="AC250"/>
          <cell r="AD250">
            <v>358108</v>
          </cell>
          <cell r="AE250">
            <v>358108</v>
          </cell>
          <cell r="AF250">
            <v>405</v>
          </cell>
          <cell r="AG250">
            <v>386.5</v>
          </cell>
          <cell r="AH250">
            <v>379</v>
          </cell>
          <cell r="AI250">
            <v>394.5</v>
          </cell>
          <cell r="AJ250">
            <v>0</v>
          </cell>
          <cell r="AK250"/>
          <cell r="AL250">
            <v>142524</v>
          </cell>
          <cell r="AM250">
            <v>0</v>
          </cell>
          <cell r="AN250">
            <v>0</v>
          </cell>
          <cell r="AO250">
            <v>387.5</v>
          </cell>
          <cell r="AP250"/>
          <cell r="AQ250">
            <v>0</v>
          </cell>
          <cell r="AR250">
            <v>0.3</v>
          </cell>
          <cell r="AS250"/>
          <cell r="AT250">
            <v>0</v>
          </cell>
        </row>
        <row r="251">
          <cell r="A251">
            <v>468</v>
          </cell>
          <cell r="B251" t="str">
            <v>468 - Healy</v>
          </cell>
          <cell r="C251" t="str">
            <v>Lane</v>
          </cell>
          <cell r="D251">
            <v>10808149</v>
          </cell>
          <cell r="E251">
            <v>10458958</v>
          </cell>
          <cell r="F251">
            <v>10510635</v>
          </cell>
          <cell r="G251">
            <v>10165528</v>
          </cell>
          <cell r="H251">
            <v>67.5</v>
          </cell>
          <cell r="I251">
            <v>67</v>
          </cell>
          <cell r="J251">
            <v>203.3</v>
          </cell>
          <cell r="K251">
            <v>769152</v>
          </cell>
          <cell r="L251">
            <v>67.8</v>
          </cell>
          <cell r="M251">
            <v>67.5</v>
          </cell>
          <cell r="N251">
            <v>64.5</v>
          </cell>
          <cell r="O251">
            <v>57</v>
          </cell>
          <cell r="P251">
            <v>106742</v>
          </cell>
          <cell r="Q251">
            <v>94983</v>
          </cell>
          <cell r="R251">
            <v>0</v>
          </cell>
          <cell r="S251">
            <v>115125</v>
          </cell>
          <cell r="T251">
            <v>0</v>
          </cell>
          <cell r="U251">
            <v>190</v>
          </cell>
          <cell r="V251">
            <v>0</v>
          </cell>
          <cell r="W251">
            <v>0</v>
          </cell>
          <cell r="X251">
            <v>25</v>
          </cell>
          <cell r="Y251">
            <v>7</v>
          </cell>
          <cell r="Z251">
            <v>0</v>
          </cell>
          <cell r="AA251">
            <v>0</v>
          </cell>
          <cell r="AB251">
            <v>0</v>
          </cell>
          <cell r="AC251"/>
          <cell r="AD251">
            <v>71769</v>
          </cell>
          <cell r="AE251">
            <v>71769</v>
          </cell>
          <cell r="AF251">
            <v>67.8</v>
          </cell>
          <cell r="AG251">
            <v>67.5</v>
          </cell>
          <cell r="AH251">
            <v>64.5</v>
          </cell>
          <cell r="AI251">
            <v>57</v>
          </cell>
          <cell r="AJ251">
            <v>0</v>
          </cell>
          <cell r="AK251"/>
          <cell r="AL251">
            <v>10400</v>
          </cell>
          <cell r="AM251">
            <v>0</v>
          </cell>
          <cell r="AN251">
            <v>0</v>
          </cell>
          <cell r="AO251">
            <v>57</v>
          </cell>
          <cell r="AP251"/>
          <cell r="AQ251">
            <v>0</v>
          </cell>
          <cell r="AR251">
            <v>0.3</v>
          </cell>
          <cell r="AS251"/>
          <cell r="AT251">
            <v>0</v>
          </cell>
        </row>
        <row r="252">
          <cell r="A252">
            <v>469</v>
          </cell>
          <cell r="B252" t="str">
            <v>469 - Lansing</v>
          </cell>
          <cell r="C252" t="str">
            <v>Leavenworth</v>
          </cell>
          <cell r="D252">
            <v>124725114</v>
          </cell>
          <cell r="E252">
            <v>115044211</v>
          </cell>
          <cell r="F252">
            <v>128192923</v>
          </cell>
          <cell r="G252">
            <v>118420234</v>
          </cell>
          <cell r="H252">
            <v>2541.5</v>
          </cell>
          <cell r="I252">
            <v>2629.7</v>
          </cell>
          <cell r="J252">
            <v>49</v>
          </cell>
          <cell r="K252">
            <v>15078117</v>
          </cell>
          <cell r="L252">
            <v>2534.6</v>
          </cell>
          <cell r="M252">
            <v>2577.5</v>
          </cell>
          <cell r="N252">
            <v>2575.5</v>
          </cell>
          <cell r="O252">
            <v>2657</v>
          </cell>
          <cell r="P252">
            <v>2822131</v>
          </cell>
          <cell r="Q252">
            <v>2596382</v>
          </cell>
          <cell r="R252">
            <v>2933410</v>
          </cell>
          <cell r="S252">
            <v>1716493</v>
          </cell>
          <cell r="T252">
            <v>2153</v>
          </cell>
          <cell r="U252">
            <v>2022</v>
          </cell>
          <cell r="V252">
            <v>0</v>
          </cell>
          <cell r="W252">
            <v>0</v>
          </cell>
          <cell r="X252">
            <v>567</v>
          </cell>
          <cell r="Y252">
            <v>241</v>
          </cell>
          <cell r="Z252">
            <v>0.53</v>
          </cell>
          <cell r="AA252">
            <v>0.28000000000000003</v>
          </cell>
          <cell r="AB252">
            <v>0.61160000000000003</v>
          </cell>
          <cell r="AC252"/>
          <cell r="AD252">
            <v>2019978</v>
          </cell>
          <cell r="AE252">
            <v>2019978</v>
          </cell>
          <cell r="AF252">
            <v>2534.6</v>
          </cell>
          <cell r="AG252">
            <v>2541.5</v>
          </cell>
          <cell r="AH252">
            <v>2569.6999999999998</v>
          </cell>
          <cell r="AI252">
            <v>2657</v>
          </cell>
          <cell r="AJ252">
            <v>1.0500000000000001E-2</v>
          </cell>
          <cell r="AK252"/>
          <cell r="AL252">
            <v>326264</v>
          </cell>
          <cell r="AM252">
            <v>247</v>
          </cell>
          <cell r="AN252">
            <v>10777</v>
          </cell>
          <cell r="AO252">
            <v>2657</v>
          </cell>
          <cell r="AP252"/>
          <cell r="AQ252">
            <v>0</v>
          </cell>
          <cell r="AR252">
            <v>0.3</v>
          </cell>
          <cell r="AS252"/>
          <cell r="AT252">
            <v>0</v>
          </cell>
        </row>
        <row r="253">
          <cell r="A253">
            <v>470</v>
          </cell>
          <cell r="B253" t="str">
            <v>470 - Arkansas City</v>
          </cell>
          <cell r="C253" t="str">
            <v>Cowley</v>
          </cell>
          <cell r="D253">
            <v>94057718</v>
          </cell>
          <cell r="E253">
            <v>80107702</v>
          </cell>
          <cell r="F253">
            <v>95347260</v>
          </cell>
          <cell r="G253">
            <v>81437273</v>
          </cell>
          <cell r="H253">
            <v>2653.2</v>
          </cell>
          <cell r="I253">
            <v>2799</v>
          </cell>
          <cell r="J253">
            <v>200</v>
          </cell>
          <cell r="K253">
            <v>19622189</v>
          </cell>
          <cell r="L253">
            <v>2768.1</v>
          </cell>
          <cell r="M253">
            <v>2689.7</v>
          </cell>
          <cell r="N253">
            <v>2746.5</v>
          </cell>
          <cell r="O253">
            <v>2803.5</v>
          </cell>
          <cell r="P253">
            <v>2605076</v>
          </cell>
          <cell r="Q253">
            <v>2762079</v>
          </cell>
          <cell r="R253">
            <v>4535860</v>
          </cell>
          <cell r="S253">
            <v>2403951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1665</v>
          </cell>
          <cell r="Y253">
            <v>320</v>
          </cell>
          <cell r="Z253">
            <v>0.67</v>
          </cell>
          <cell r="AA253">
            <v>0.42</v>
          </cell>
          <cell r="AB253">
            <v>0.72540000000000004</v>
          </cell>
          <cell r="AC253"/>
          <cell r="AD253">
            <v>2040515</v>
          </cell>
          <cell r="AE253">
            <v>2040515</v>
          </cell>
          <cell r="AF253">
            <v>2768.1</v>
          </cell>
          <cell r="AG253">
            <v>2689.7</v>
          </cell>
          <cell r="AH253">
            <v>2745.5</v>
          </cell>
          <cell r="AI253">
            <v>2803.5</v>
          </cell>
          <cell r="AJ253">
            <v>0</v>
          </cell>
          <cell r="AK253"/>
          <cell r="AL253">
            <v>629417</v>
          </cell>
          <cell r="AM253">
            <v>8</v>
          </cell>
          <cell r="AN253">
            <v>0</v>
          </cell>
          <cell r="AO253">
            <v>2789</v>
          </cell>
          <cell r="AP253"/>
          <cell r="AQ253">
            <v>0</v>
          </cell>
          <cell r="AR253">
            <v>0.3</v>
          </cell>
          <cell r="AS253"/>
          <cell r="AT253">
            <v>0</v>
          </cell>
        </row>
        <row r="254">
          <cell r="A254">
            <v>471</v>
          </cell>
          <cell r="B254" t="str">
            <v>471 - Dexter</v>
          </cell>
          <cell r="C254" t="str">
            <v>Cowley</v>
          </cell>
          <cell r="D254">
            <v>7217972</v>
          </cell>
          <cell r="E254">
            <v>6594065</v>
          </cell>
          <cell r="F254">
            <v>8338360</v>
          </cell>
          <cell r="G254">
            <v>7717946</v>
          </cell>
          <cell r="H254">
            <v>141.5</v>
          </cell>
          <cell r="I254">
            <v>142.9</v>
          </cell>
          <cell r="J254">
            <v>213</v>
          </cell>
          <cell r="K254">
            <v>1443362</v>
          </cell>
          <cell r="L254">
            <v>145</v>
          </cell>
          <cell r="M254">
            <v>141.5</v>
          </cell>
          <cell r="N254">
            <v>140.9</v>
          </cell>
          <cell r="O254">
            <v>166</v>
          </cell>
          <cell r="P254">
            <v>142470</v>
          </cell>
          <cell r="Q254">
            <v>151803</v>
          </cell>
          <cell r="R254">
            <v>282588</v>
          </cell>
          <cell r="S254">
            <v>182014</v>
          </cell>
          <cell r="T254">
            <v>0</v>
          </cell>
          <cell r="U254">
            <v>2607</v>
          </cell>
          <cell r="V254">
            <v>0</v>
          </cell>
          <cell r="W254">
            <v>0</v>
          </cell>
          <cell r="X254">
            <v>66</v>
          </cell>
          <cell r="Y254">
            <v>35</v>
          </cell>
          <cell r="Z254">
            <v>0.51</v>
          </cell>
          <cell r="AA254">
            <v>0.26</v>
          </cell>
          <cell r="AB254">
            <v>0.58030000000000004</v>
          </cell>
          <cell r="AC254"/>
          <cell r="AD254">
            <v>139911</v>
          </cell>
          <cell r="AE254">
            <v>139911</v>
          </cell>
          <cell r="AF254">
            <v>145</v>
          </cell>
          <cell r="AG254">
            <v>141.5</v>
          </cell>
          <cell r="AH254">
            <v>140.9</v>
          </cell>
          <cell r="AI254">
            <v>166</v>
          </cell>
          <cell r="AJ254">
            <v>0</v>
          </cell>
          <cell r="AK254"/>
          <cell r="AL254">
            <v>63558</v>
          </cell>
          <cell r="AM254">
            <v>0</v>
          </cell>
          <cell r="AN254">
            <v>0</v>
          </cell>
          <cell r="AO254">
            <v>166</v>
          </cell>
          <cell r="AP254"/>
          <cell r="AQ254">
            <v>0</v>
          </cell>
          <cell r="AR254">
            <v>0.3</v>
          </cell>
          <cell r="AS254"/>
          <cell r="AT254">
            <v>0</v>
          </cell>
        </row>
        <row r="255">
          <cell r="A255">
            <v>473</v>
          </cell>
          <cell r="B255" t="str">
            <v>473 - Chapman</v>
          </cell>
          <cell r="C255" t="str">
            <v>Dickinson</v>
          </cell>
          <cell r="D255">
            <v>77923229</v>
          </cell>
          <cell r="E255">
            <v>72290280</v>
          </cell>
          <cell r="F255">
            <v>81402045</v>
          </cell>
          <cell r="G255">
            <v>75746236</v>
          </cell>
          <cell r="H255">
            <v>1032.2</v>
          </cell>
          <cell r="I255">
            <v>1085</v>
          </cell>
          <cell r="J255">
            <v>550</v>
          </cell>
          <cell r="K255">
            <v>7596177</v>
          </cell>
          <cell r="L255">
            <v>1048</v>
          </cell>
          <cell r="M255">
            <v>1033.2</v>
          </cell>
          <cell r="N255">
            <v>1047</v>
          </cell>
          <cell r="O255">
            <v>1056.5</v>
          </cell>
          <cell r="P255">
            <v>969652</v>
          </cell>
          <cell r="Q255">
            <v>1007992</v>
          </cell>
          <cell r="R255">
            <v>936066</v>
          </cell>
          <cell r="S255">
            <v>852264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340</v>
          </cell>
          <cell r="Y255">
            <v>107</v>
          </cell>
          <cell r="Z255">
            <v>0.24</v>
          </cell>
          <cell r="AA255">
            <v>0</v>
          </cell>
          <cell r="AB255">
            <v>0.38819999999999999</v>
          </cell>
          <cell r="AC255"/>
          <cell r="AD255">
            <v>883210</v>
          </cell>
          <cell r="AE255">
            <v>883210</v>
          </cell>
          <cell r="AF255">
            <v>1047.5</v>
          </cell>
          <cell r="AG255">
            <v>1032.2</v>
          </cell>
          <cell r="AH255">
            <v>1047</v>
          </cell>
          <cell r="AI255">
            <v>1056.5</v>
          </cell>
          <cell r="AJ255">
            <v>0</v>
          </cell>
          <cell r="AK255"/>
          <cell r="AL255">
            <v>500760</v>
          </cell>
          <cell r="AM255">
            <v>161</v>
          </cell>
          <cell r="AN255">
            <v>37912</v>
          </cell>
          <cell r="AO255">
            <v>1056.5</v>
          </cell>
          <cell r="AP255"/>
          <cell r="AQ255">
            <v>0</v>
          </cell>
          <cell r="AR255">
            <v>0.3</v>
          </cell>
          <cell r="AS255"/>
          <cell r="AT255">
            <v>0</v>
          </cell>
        </row>
        <row r="256">
          <cell r="A256">
            <v>474</v>
          </cell>
          <cell r="B256" t="str">
            <v>474 - Haviland</v>
          </cell>
          <cell r="C256" t="str">
            <v>Kiowa</v>
          </cell>
          <cell r="D256">
            <v>18491238</v>
          </cell>
          <cell r="E256">
            <v>17803397</v>
          </cell>
          <cell r="F256">
            <v>19323771</v>
          </cell>
          <cell r="G256">
            <v>18627376</v>
          </cell>
          <cell r="H256">
            <v>96.5</v>
          </cell>
          <cell r="I256">
            <v>103.5</v>
          </cell>
          <cell r="J256">
            <v>234.9</v>
          </cell>
          <cell r="K256">
            <v>1099246</v>
          </cell>
          <cell r="L256">
            <v>101.3</v>
          </cell>
          <cell r="M256">
            <v>96.5</v>
          </cell>
          <cell r="N256">
            <v>99.5</v>
          </cell>
          <cell r="O256">
            <v>106.5</v>
          </cell>
          <cell r="P256">
            <v>129699</v>
          </cell>
          <cell r="Q256">
            <v>122234</v>
          </cell>
          <cell r="R256">
            <v>0</v>
          </cell>
          <cell r="S256">
            <v>163745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33</v>
          </cell>
          <cell r="Y256">
            <v>19</v>
          </cell>
          <cell r="Z256">
            <v>0</v>
          </cell>
          <cell r="AA256">
            <v>0</v>
          </cell>
          <cell r="AB256">
            <v>0</v>
          </cell>
          <cell r="AC256"/>
          <cell r="AD256">
            <v>83862</v>
          </cell>
          <cell r="AE256">
            <v>83862</v>
          </cell>
          <cell r="AF256">
            <v>101.3</v>
          </cell>
          <cell r="AG256">
            <v>96.5</v>
          </cell>
          <cell r="AH256">
            <v>99.5</v>
          </cell>
          <cell r="AI256">
            <v>106.5</v>
          </cell>
          <cell r="AJ256">
            <v>0</v>
          </cell>
          <cell r="AK256"/>
          <cell r="AL256">
            <v>72032</v>
          </cell>
          <cell r="AM256">
            <v>0</v>
          </cell>
          <cell r="AN256">
            <v>0</v>
          </cell>
          <cell r="AO256">
            <v>106.5</v>
          </cell>
          <cell r="AP256"/>
          <cell r="AQ256">
            <v>0</v>
          </cell>
          <cell r="AR256">
            <v>0.3</v>
          </cell>
          <cell r="AS256"/>
          <cell r="AT256">
            <v>0</v>
          </cell>
        </row>
        <row r="257">
          <cell r="A257">
            <v>475</v>
          </cell>
          <cell r="B257" t="str">
            <v>475 - Junction City</v>
          </cell>
          <cell r="C257" t="str">
            <v>Geary</v>
          </cell>
          <cell r="D257">
            <v>227561440</v>
          </cell>
          <cell r="E257">
            <v>206931957</v>
          </cell>
          <cell r="F257">
            <v>224261565</v>
          </cell>
          <cell r="G257">
            <v>203521683</v>
          </cell>
          <cell r="H257">
            <v>7268.5</v>
          </cell>
          <cell r="I257">
            <v>7591.2</v>
          </cell>
          <cell r="J257">
            <v>262</v>
          </cell>
          <cell r="K257">
            <v>48570023</v>
          </cell>
          <cell r="L257">
            <v>8114.7</v>
          </cell>
          <cell r="M257">
            <v>7847.1</v>
          </cell>
          <cell r="N257">
            <v>7586.1</v>
          </cell>
          <cell r="O257">
            <v>7694</v>
          </cell>
          <cell r="P257">
            <v>7523702</v>
          </cell>
          <cell r="Q257">
            <v>7254990</v>
          </cell>
          <cell r="R257">
            <v>13144094</v>
          </cell>
          <cell r="S257">
            <v>6169799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2940</v>
          </cell>
          <cell r="Y257">
            <v>1583</v>
          </cell>
          <cell r="Z257">
            <v>0.73</v>
          </cell>
          <cell r="AA257">
            <v>0.48</v>
          </cell>
          <cell r="AB257">
            <v>0.76270000000000004</v>
          </cell>
          <cell r="AC257"/>
          <cell r="AD257">
            <v>6579791</v>
          </cell>
          <cell r="AE257">
            <v>6579791</v>
          </cell>
          <cell r="AF257">
            <v>8114.7</v>
          </cell>
          <cell r="AG257">
            <v>7820</v>
          </cell>
          <cell r="AH257">
            <v>7567.2</v>
          </cell>
          <cell r="AI257">
            <v>7669.1</v>
          </cell>
          <cell r="AJ257">
            <v>0</v>
          </cell>
          <cell r="AK257"/>
          <cell r="AL257">
            <v>1313532</v>
          </cell>
          <cell r="AM257">
            <v>4344</v>
          </cell>
          <cell r="AN257">
            <v>9148839</v>
          </cell>
          <cell r="AO257">
            <v>7220.6</v>
          </cell>
          <cell r="AP257"/>
          <cell r="AQ257">
            <v>461.5</v>
          </cell>
          <cell r="AR257">
            <v>0.3</v>
          </cell>
          <cell r="AS257"/>
          <cell r="AT257">
            <v>314</v>
          </cell>
        </row>
        <row r="258">
          <cell r="A258">
            <v>476</v>
          </cell>
          <cell r="B258" t="str">
            <v>476 - Copeland</v>
          </cell>
          <cell r="C258" t="str">
            <v>Gray</v>
          </cell>
          <cell r="D258">
            <v>19400613</v>
          </cell>
          <cell r="E258">
            <v>18711497</v>
          </cell>
          <cell r="F258">
            <v>20712282</v>
          </cell>
          <cell r="G258">
            <v>20030399</v>
          </cell>
          <cell r="H258">
            <v>88.5</v>
          </cell>
          <cell r="I258">
            <v>85</v>
          </cell>
          <cell r="J258">
            <v>200</v>
          </cell>
          <cell r="K258">
            <v>1291047</v>
          </cell>
          <cell r="L258">
            <v>103</v>
          </cell>
          <cell r="M258">
            <v>99.5</v>
          </cell>
          <cell r="N258">
            <v>85.5</v>
          </cell>
          <cell r="O258">
            <v>99.5</v>
          </cell>
          <cell r="P258">
            <v>74568</v>
          </cell>
          <cell r="Q258">
            <v>80764</v>
          </cell>
          <cell r="R258">
            <v>0</v>
          </cell>
          <cell r="S258">
            <v>102150</v>
          </cell>
          <cell r="T258">
            <v>0</v>
          </cell>
          <cell r="U258">
            <v>0</v>
          </cell>
          <cell r="V258">
            <v>0</v>
          </cell>
          <cell r="W258">
            <v>203725</v>
          </cell>
          <cell r="X258">
            <v>27</v>
          </cell>
          <cell r="Y258">
            <v>21</v>
          </cell>
          <cell r="Z258">
            <v>0</v>
          </cell>
          <cell r="AA258">
            <v>0</v>
          </cell>
          <cell r="AB258">
            <v>0</v>
          </cell>
          <cell r="AC258"/>
          <cell r="AD258">
            <v>105049</v>
          </cell>
          <cell r="AE258">
            <v>105049</v>
          </cell>
          <cell r="AF258">
            <v>103</v>
          </cell>
          <cell r="AG258">
            <v>90.5</v>
          </cell>
          <cell r="AH258">
            <v>83</v>
          </cell>
          <cell r="AI258">
            <v>95</v>
          </cell>
          <cell r="AJ258">
            <v>0</v>
          </cell>
          <cell r="AK258"/>
          <cell r="AL258">
            <v>73573</v>
          </cell>
          <cell r="AM258">
            <v>0</v>
          </cell>
          <cell r="AN258">
            <v>0</v>
          </cell>
          <cell r="AO258">
            <v>91</v>
          </cell>
          <cell r="AP258"/>
          <cell r="AQ258">
            <v>0</v>
          </cell>
          <cell r="AR258">
            <v>0.3</v>
          </cell>
          <cell r="AS258"/>
          <cell r="AT258">
            <v>0</v>
          </cell>
        </row>
        <row r="259">
          <cell r="A259">
            <v>477</v>
          </cell>
          <cell r="B259" t="str">
            <v>477 - Ingalls</v>
          </cell>
          <cell r="C259" t="str">
            <v>Gray</v>
          </cell>
          <cell r="D259">
            <v>21760151</v>
          </cell>
          <cell r="E259">
            <v>21018976</v>
          </cell>
          <cell r="F259">
            <v>23164611</v>
          </cell>
          <cell r="G259">
            <v>22422585</v>
          </cell>
          <cell r="H259">
            <v>230</v>
          </cell>
          <cell r="I259">
            <v>210</v>
          </cell>
          <cell r="J259">
            <v>267</v>
          </cell>
          <cell r="K259">
            <v>2000997</v>
          </cell>
          <cell r="L259">
            <v>227</v>
          </cell>
          <cell r="M259">
            <v>232</v>
          </cell>
          <cell r="N259">
            <v>203</v>
          </cell>
          <cell r="O259">
            <v>238.5</v>
          </cell>
          <cell r="P259">
            <v>166873</v>
          </cell>
          <cell r="Q259">
            <v>169271</v>
          </cell>
          <cell r="R259">
            <v>68619</v>
          </cell>
          <cell r="S259">
            <v>207959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65</v>
          </cell>
          <cell r="Y259">
            <v>15</v>
          </cell>
          <cell r="Z259">
            <v>0.04</v>
          </cell>
          <cell r="AA259">
            <v>0</v>
          </cell>
          <cell r="AB259">
            <v>0.19059999999999999</v>
          </cell>
          <cell r="AC259"/>
          <cell r="AD259">
            <v>190943</v>
          </cell>
          <cell r="AE259">
            <v>190943</v>
          </cell>
          <cell r="AF259">
            <v>227</v>
          </cell>
          <cell r="AG259">
            <v>232</v>
          </cell>
          <cell r="AH259">
            <v>203</v>
          </cell>
          <cell r="AI259">
            <v>238.5</v>
          </cell>
          <cell r="AJ259">
            <v>0</v>
          </cell>
          <cell r="AK259"/>
          <cell r="AL259">
            <v>93989</v>
          </cell>
          <cell r="AM259">
            <v>0</v>
          </cell>
          <cell r="AN259">
            <v>0</v>
          </cell>
          <cell r="AO259">
            <v>234</v>
          </cell>
          <cell r="AP259"/>
          <cell r="AQ259">
            <v>0</v>
          </cell>
          <cell r="AR259">
            <v>0.3</v>
          </cell>
          <cell r="AS259"/>
          <cell r="AT259">
            <v>0</v>
          </cell>
        </row>
        <row r="260">
          <cell r="A260">
            <v>479</v>
          </cell>
          <cell r="B260" t="str">
            <v>479 - Crest</v>
          </cell>
          <cell r="C260" t="str">
            <v>Anderson</v>
          </cell>
          <cell r="D260">
            <v>17549492</v>
          </cell>
          <cell r="E260">
            <v>16197985</v>
          </cell>
          <cell r="F260">
            <v>18547756</v>
          </cell>
          <cell r="G260">
            <v>17195291</v>
          </cell>
          <cell r="H260">
            <v>190</v>
          </cell>
          <cell r="I260">
            <v>217</v>
          </cell>
          <cell r="J260">
            <v>177</v>
          </cell>
          <cell r="K260">
            <v>2057482</v>
          </cell>
          <cell r="L260">
            <v>197.5</v>
          </cell>
          <cell r="M260">
            <v>193.5</v>
          </cell>
          <cell r="N260">
            <v>210</v>
          </cell>
          <cell r="O260">
            <v>219.5</v>
          </cell>
          <cell r="P260">
            <v>245095</v>
          </cell>
          <cell r="Q260">
            <v>279029</v>
          </cell>
          <cell r="R260">
            <v>121419</v>
          </cell>
          <cell r="S260">
            <v>308637</v>
          </cell>
          <cell r="T260">
            <v>0</v>
          </cell>
          <cell r="U260">
            <v>3993</v>
          </cell>
          <cell r="V260">
            <v>0</v>
          </cell>
          <cell r="W260">
            <v>0</v>
          </cell>
          <cell r="X260">
            <v>80</v>
          </cell>
          <cell r="Y260">
            <v>20</v>
          </cell>
          <cell r="Z260">
            <v>0.16</v>
          </cell>
          <cell r="AA260">
            <v>0</v>
          </cell>
          <cell r="AB260">
            <v>0.29409999999999997</v>
          </cell>
          <cell r="AC260"/>
          <cell r="AD260">
            <v>192749</v>
          </cell>
          <cell r="AE260">
            <v>192749</v>
          </cell>
          <cell r="AF260">
            <v>197.5</v>
          </cell>
          <cell r="AG260">
            <v>193.5</v>
          </cell>
          <cell r="AH260">
            <v>210</v>
          </cell>
          <cell r="AI260">
            <v>219.5</v>
          </cell>
          <cell r="AJ260">
            <v>0</v>
          </cell>
          <cell r="AK260"/>
          <cell r="AL260">
            <v>107471</v>
          </cell>
          <cell r="AM260">
            <v>0</v>
          </cell>
          <cell r="AN260">
            <v>0</v>
          </cell>
          <cell r="AO260">
            <v>219</v>
          </cell>
          <cell r="AP260"/>
          <cell r="AQ260">
            <v>0</v>
          </cell>
          <cell r="AR260">
            <v>0.3</v>
          </cell>
          <cell r="AS260"/>
          <cell r="AT260">
            <v>0</v>
          </cell>
        </row>
        <row r="261">
          <cell r="A261">
            <v>480</v>
          </cell>
          <cell r="B261" t="str">
            <v>480 - Liberal</v>
          </cell>
          <cell r="C261" t="str">
            <v>Seward</v>
          </cell>
          <cell r="D261">
            <v>194335522</v>
          </cell>
          <cell r="E261">
            <v>180830180</v>
          </cell>
          <cell r="F261">
            <v>199594899</v>
          </cell>
          <cell r="G261">
            <v>186099409</v>
          </cell>
          <cell r="H261">
            <v>4666.5</v>
          </cell>
          <cell r="I261">
            <v>4775.5</v>
          </cell>
          <cell r="J261">
            <v>205</v>
          </cell>
          <cell r="K261">
            <v>36272327</v>
          </cell>
          <cell r="L261">
            <v>4721.5</v>
          </cell>
          <cell r="M261">
            <v>4737.5</v>
          </cell>
          <cell r="N261">
            <v>4707</v>
          </cell>
          <cell r="O261">
            <v>4850</v>
          </cell>
          <cell r="P261">
            <v>2529059</v>
          </cell>
          <cell r="Q261">
            <v>2586974</v>
          </cell>
          <cell r="R261">
            <v>6713750</v>
          </cell>
          <cell r="S261">
            <v>2081006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3467</v>
          </cell>
          <cell r="Y261">
            <v>610</v>
          </cell>
          <cell r="Z261">
            <v>0.6</v>
          </cell>
          <cell r="AA261">
            <v>0.35</v>
          </cell>
          <cell r="AB261">
            <v>0.68259999999999998</v>
          </cell>
          <cell r="AC261"/>
          <cell r="AD261">
            <v>3981925</v>
          </cell>
          <cell r="AE261">
            <v>3981925</v>
          </cell>
          <cell r="AF261">
            <v>4721.5</v>
          </cell>
          <cell r="AG261">
            <v>4737.5</v>
          </cell>
          <cell r="AH261">
            <v>4707</v>
          </cell>
          <cell r="AI261">
            <v>4850</v>
          </cell>
          <cell r="AJ261">
            <v>0</v>
          </cell>
          <cell r="AK261"/>
          <cell r="AL261">
            <v>243832</v>
          </cell>
          <cell r="AM261">
            <v>21</v>
          </cell>
          <cell r="AN261">
            <v>0</v>
          </cell>
          <cell r="AO261">
            <v>4756</v>
          </cell>
          <cell r="AP261"/>
          <cell r="AQ261">
            <v>0</v>
          </cell>
          <cell r="AR261">
            <v>0.3</v>
          </cell>
          <cell r="AS261"/>
          <cell r="AT261">
            <v>0</v>
          </cell>
        </row>
        <row r="262">
          <cell r="A262">
            <v>481</v>
          </cell>
          <cell r="B262" t="str">
            <v>481 - Rural Vista</v>
          </cell>
          <cell r="C262" t="str">
            <v>Dickinson</v>
          </cell>
          <cell r="D262">
            <v>32838674</v>
          </cell>
          <cell r="E262">
            <v>30613898</v>
          </cell>
          <cell r="F262">
            <v>33026269</v>
          </cell>
          <cell r="G262">
            <v>30806877</v>
          </cell>
          <cell r="H262">
            <v>293</v>
          </cell>
          <cell r="I262">
            <v>285</v>
          </cell>
          <cell r="J262">
            <v>303.8</v>
          </cell>
          <cell r="K262">
            <v>2455678</v>
          </cell>
          <cell r="L262">
            <v>291</v>
          </cell>
          <cell r="M262">
            <v>299</v>
          </cell>
          <cell r="N262">
            <v>281</v>
          </cell>
          <cell r="O262">
            <v>255.5</v>
          </cell>
          <cell r="P262">
            <v>257098</v>
          </cell>
          <cell r="Q262">
            <v>242294</v>
          </cell>
          <cell r="R262">
            <v>19164</v>
          </cell>
          <cell r="S262">
            <v>401024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102</v>
          </cell>
          <cell r="Y262">
            <v>23</v>
          </cell>
          <cell r="Z262">
            <v>0</v>
          </cell>
          <cell r="AA262">
            <v>0</v>
          </cell>
          <cell r="AB262">
            <v>0.04</v>
          </cell>
          <cell r="AC262"/>
          <cell r="AD262">
            <v>257724</v>
          </cell>
          <cell r="AE262">
            <v>257724</v>
          </cell>
          <cell r="AF262">
            <v>291</v>
          </cell>
          <cell r="AG262">
            <v>299</v>
          </cell>
          <cell r="AH262">
            <v>281</v>
          </cell>
          <cell r="AI262">
            <v>255.5</v>
          </cell>
          <cell r="AJ262">
            <v>0</v>
          </cell>
          <cell r="AK262"/>
          <cell r="AL262">
            <v>164480</v>
          </cell>
          <cell r="AM262">
            <v>11</v>
          </cell>
          <cell r="AN262">
            <v>0</v>
          </cell>
          <cell r="AO262">
            <v>251</v>
          </cell>
          <cell r="AP262"/>
          <cell r="AQ262">
            <v>0</v>
          </cell>
          <cell r="AR262">
            <v>0.3</v>
          </cell>
          <cell r="AS262"/>
          <cell r="AT262">
            <v>0</v>
          </cell>
        </row>
        <row r="263">
          <cell r="A263">
            <v>482</v>
          </cell>
          <cell r="B263" t="str">
            <v>482 - Dighton</v>
          </cell>
          <cell r="C263" t="str">
            <v>Lane</v>
          </cell>
          <cell r="D263">
            <v>34133385</v>
          </cell>
          <cell r="E263">
            <v>32573825</v>
          </cell>
          <cell r="F263">
            <v>32429888</v>
          </cell>
          <cell r="G263">
            <v>30854715</v>
          </cell>
          <cell r="H263">
            <v>212.5</v>
          </cell>
          <cell r="I263">
            <v>221.6</v>
          </cell>
          <cell r="J263">
            <v>619.5</v>
          </cell>
          <cell r="K263">
            <v>1960536</v>
          </cell>
          <cell r="L263">
            <v>232</v>
          </cell>
          <cell r="M263">
            <v>216</v>
          </cell>
          <cell r="N263">
            <v>215.6</v>
          </cell>
          <cell r="O263">
            <v>238</v>
          </cell>
          <cell r="P263">
            <v>176197</v>
          </cell>
          <cell r="Q263">
            <v>161541</v>
          </cell>
          <cell r="R263">
            <v>0</v>
          </cell>
          <cell r="S263">
            <v>205278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83</v>
          </cell>
          <cell r="Y263">
            <v>29</v>
          </cell>
          <cell r="Z263">
            <v>0</v>
          </cell>
          <cell r="AA263">
            <v>0</v>
          </cell>
          <cell r="AB263">
            <v>0</v>
          </cell>
          <cell r="AC263"/>
          <cell r="AD263">
            <v>195327</v>
          </cell>
          <cell r="AE263">
            <v>195327</v>
          </cell>
          <cell r="AF263">
            <v>232</v>
          </cell>
          <cell r="AG263">
            <v>216</v>
          </cell>
          <cell r="AH263">
            <v>215.6</v>
          </cell>
          <cell r="AI263">
            <v>238</v>
          </cell>
          <cell r="AJ263">
            <v>0</v>
          </cell>
          <cell r="AK263"/>
          <cell r="AL263">
            <v>74344</v>
          </cell>
          <cell r="AM263">
            <v>0</v>
          </cell>
          <cell r="AN263">
            <v>0</v>
          </cell>
          <cell r="AO263">
            <v>236.5</v>
          </cell>
          <cell r="AP263"/>
          <cell r="AQ263">
            <v>0</v>
          </cell>
          <cell r="AR263">
            <v>0.3</v>
          </cell>
          <cell r="AS263"/>
          <cell r="AT263">
            <v>0</v>
          </cell>
        </row>
        <row r="264">
          <cell r="A264">
            <v>483</v>
          </cell>
          <cell r="B264" t="str">
            <v>483 - Kismet-Plains</v>
          </cell>
          <cell r="C264" t="str">
            <v>Seward</v>
          </cell>
          <cell r="D264">
            <v>66758380</v>
          </cell>
          <cell r="E264">
            <v>64448002</v>
          </cell>
          <cell r="F264">
            <v>70707129</v>
          </cell>
          <cell r="G264">
            <v>68373829</v>
          </cell>
          <cell r="H264">
            <v>667</v>
          </cell>
          <cell r="I264">
            <v>674.5</v>
          </cell>
          <cell r="J264">
            <v>541</v>
          </cell>
          <cell r="K264">
            <v>6468889</v>
          </cell>
          <cell r="L264">
            <v>699.5</v>
          </cell>
          <cell r="M264">
            <v>681</v>
          </cell>
          <cell r="N264">
            <v>670.5</v>
          </cell>
          <cell r="O264">
            <v>632.5</v>
          </cell>
          <cell r="P264">
            <v>551895</v>
          </cell>
          <cell r="Q264">
            <v>558531</v>
          </cell>
          <cell r="R264">
            <v>222321</v>
          </cell>
          <cell r="S264">
            <v>599845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411</v>
          </cell>
          <cell r="Y264">
            <v>101</v>
          </cell>
          <cell r="Z264">
            <v>0</v>
          </cell>
          <cell r="AA264">
            <v>0</v>
          </cell>
          <cell r="AB264">
            <v>0.1358</v>
          </cell>
          <cell r="AC264"/>
          <cell r="AD264">
            <v>644633</v>
          </cell>
          <cell r="AE264">
            <v>644633</v>
          </cell>
          <cell r="AF264">
            <v>699.5</v>
          </cell>
          <cell r="AG264">
            <v>681</v>
          </cell>
          <cell r="AH264">
            <v>670.5</v>
          </cell>
          <cell r="AI264">
            <v>632.5</v>
          </cell>
          <cell r="AJ264">
            <v>0</v>
          </cell>
          <cell r="AK264"/>
          <cell r="AL264">
            <v>621713</v>
          </cell>
          <cell r="AM264">
            <v>1</v>
          </cell>
          <cell r="AN264">
            <v>0</v>
          </cell>
          <cell r="AO264">
            <v>618.5</v>
          </cell>
          <cell r="AP264"/>
          <cell r="AQ264">
            <v>0</v>
          </cell>
          <cell r="AR264">
            <v>0.3</v>
          </cell>
          <cell r="AS264"/>
          <cell r="AT264">
            <v>0</v>
          </cell>
        </row>
        <row r="265">
          <cell r="A265">
            <v>484</v>
          </cell>
          <cell r="B265" t="str">
            <v>484 - Fredonia</v>
          </cell>
          <cell r="C265" t="str">
            <v>Wilson</v>
          </cell>
          <cell r="D265">
            <v>40941177</v>
          </cell>
          <cell r="E265">
            <v>36002771</v>
          </cell>
          <cell r="F265">
            <v>41235667</v>
          </cell>
          <cell r="G265">
            <v>36335656</v>
          </cell>
          <cell r="H265">
            <v>631.29999999999995</v>
          </cell>
          <cell r="I265">
            <v>654.5</v>
          </cell>
          <cell r="J265">
            <v>402</v>
          </cell>
          <cell r="K265">
            <v>4933738</v>
          </cell>
          <cell r="L265">
            <v>651.9</v>
          </cell>
          <cell r="M265">
            <v>650.9</v>
          </cell>
          <cell r="N265">
            <v>643.20000000000005</v>
          </cell>
          <cell r="O265">
            <v>688.7</v>
          </cell>
          <cell r="P265">
            <v>476533</v>
          </cell>
          <cell r="Q265">
            <v>453670</v>
          </cell>
          <cell r="R265">
            <v>803848</v>
          </cell>
          <cell r="S265">
            <v>658732</v>
          </cell>
          <cell r="T265">
            <v>425</v>
          </cell>
          <cell r="U265">
            <v>592</v>
          </cell>
          <cell r="V265">
            <v>0</v>
          </cell>
          <cell r="W265">
            <v>0</v>
          </cell>
          <cell r="X265">
            <v>273</v>
          </cell>
          <cell r="Y265">
            <v>68</v>
          </cell>
          <cell r="Z265">
            <v>0.41</v>
          </cell>
          <cell r="AA265">
            <v>0.16</v>
          </cell>
          <cell r="AB265">
            <v>0.48599999999999999</v>
          </cell>
          <cell r="AC265"/>
          <cell r="AD265">
            <v>469663</v>
          </cell>
          <cell r="AE265">
            <v>469663</v>
          </cell>
          <cell r="AF265">
            <v>651</v>
          </cell>
          <cell r="AG265">
            <v>641.29999999999995</v>
          </cell>
          <cell r="AH265">
            <v>638</v>
          </cell>
          <cell r="AI265">
            <v>686.5</v>
          </cell>
          <cell r="AJ265">
            <v>0</v>
          </cell>
          <cell r="AK265"/>
          <cell r="AL265">
            <v>247684</v>
          </cell>
          <cell r="AM265">
            <v>12</v>
          </cell>
          <cell r="AN265">
            <v>0</v>
          </cell>
          <cell r="AO265">
            <v>686.5</v>
          </cell>
          <cell r="AP265"/>
          <cell r="AQ265">
            <v>0</v>
          </cell>
          <cell r="AR265">
            <v>0.3</v>
          </cell>
          <cell r="AS265"/>
          <cell r="AT265">
            <v>0</v>
          </cell>
        </row>
        <row r="266">
          <cell r="A266">
            <v>487</v>
          </cell>
          <cell r="B266" t="str">
            <v>487 - Herington</v>
          </cell>
          <cell r="C266" t="str">
            <v>Dickinson</v>
          </cell>
          <cell r="D266">
            <v>21447753</v>
          </cell>
          <cell r="E266">
            <v>18572632</v>
          </cell>
          <cell r="F266">
            <v>20905375</v>
          </cell>
          <cell r="G266">
            <v>18070712</v>
          </cell>
          <cell r="H266">
            <v>421.5</v>
          </cell>
          <cell r="I266">
            <v>445.1</v>
          </cell>
          <cell r="J266">
            <v>93.7</v>
          </cell>
          <cell r="K266">
            <v>3782898</v>
          </cell>
          <cell r="L266">
            <v>466.1</v>
          </cell>
          <cell r="M266">
            <v>473</v>
          </cell>
          <cell r="N266">
            <v>442.4</v>
          </cell>
          <cell r="O266">
            <v>477.6</v>
          </cell>
          <cell r="P266">
            <v>410089</v>
          </cell>
          <cell r="Q266">
            <v>419788</v>
          </cell>
          <cell r="R266">
            <v>733691</v>
          </cell>
          <cell r="S266">
            <v>463854</v>
          </cell>
          <cell r="T266">
            <v>4420</v>
          </cell>
          <cell r="U266">
            <v>0</v>
          </cell>
          <cell r="V266">
            <v>0</v>
          </cell>
          <cell r="W266">
            <v>0</v>
          </cell>
          <cell r="X266">
            <v>267</v>
          </cell>
          <cell r="Y266">
            <v>54</v>
          </cell>
          <cell r="Z266">
            <v>0.57999999999999996</v>
          </cell>
          <cell r="AA266">
            <v>0.33</v>
          </cell>
          <cell r="AB266">
            <v>0.62939999999999996</v>
          </cell>
          <cell r="AC266"/>
          <cell r="AD266">
            <v>340964</v>
          </cell>
          <cell r="AE266">
            <v>340964</v>
          </cell>
          <cell r="AF266">
            <v>449</v>
          </cell>
          <cell r="AG266">
            <v>428</v>
          </cell>
          <cell r="AH266">
            <v>435.1</v>
          </cell>
          <cell r="AI266">
            <v>469</v>
          </cell>
          <cell r="AJ266">
            <v>0</v>
          </cell>
          <cell r="AK266"/>
          <cell r="AL266">
            <v>61247</v>
          </cell>
          <cell r="AM266">
            <v>29</v>
          </cell>
          <cell r="AN266">
            <v>0</v>
          </cell>
          <cell r="AO266">
            <v>463.5</v>
          </cell>
          <cell r="AP266"/>
          <cell r="AQ266">
            <v>0</v>
          </cell>
          <cell r="AR266">
            <v>0.3</v>
          </cell>
          <cell r="AS266"/>
          <cell r="AT266">
            <v>0</v>
          </cell>
        </row>
        <row r="267">
          <cell r="A267">
            <v>489</v>
          </cell>
          <cell r="B267" t="str">
            <v>489 - Hays</v>
          </cell>
          <cell r="C267" t="str">
            <v>Ellis</v>
          </cell>
          <cell r="D267">
            <v>300760280</v>
          </cell>
          <cell r="E267">
            <v>281814396</v>
          </cell>
          <cell r="F267">
            <v>314747859</v>
          </cell>
          <cell r="G267">
            <v>295721393</v>
          </cell>
          <cell r="H267">
            <v>2787.5</v>
          </cell>
          <cell r="I267">
            <v>2966.1</v>
          </cell>
          <cell r="J267">
            <v>380.5</v>
          </cell>
          <cell r="K267">
            <v>18103896</v>
          </cell>
          <cell r="L267">
            <v>2851.6</v>
          </cell>
          <cell r="M267">
            <v>2913</v>
          </cell>
          <cell r="N267">
            <v>2922.8</v>
          </cell>
          <cell r="O267">
            <v>3036.6</v>
          </cell>
          <cell r="P267">
            <v>2326197</v>
          </cell>
          <cell r="Q267">
            <v>2539678</v>
          </cell>
          <cell r="R267">
            <v>815564</v>
          </cell>
          <cell r="S267">
            <v>3138412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938</v>
          </cell>
          <cell r="Y267">
            <v>319</v>
          </cell>
          <cell r="Z267">
            <v>0</v>
          </cell>
          <cell r="AA267">
            <v>0</v>
          </cell>
          <cell r="AB267">
            <v>0.1555</v>
          </cell>
          <cell r="AC267"/>
          <cell r="AD267">
            <v>2403863</v>
          </cell>
          <cell r="AE267">
            <v>2403863</v>
          </cell>
          <cell r="AF267">
            <v>2799.1</v>
          </cell>
          <cell r="AG267">
            <v>2807.5</v>
          </cell>
          <cell r="AH267">
            <v>2875.6</v>
          </cell>
          <cell r="AI267">
            <v>2989.6</v>
          </cell>
          <cell r="AJ267">
            <v>2.8E-3</v>
          </cell>
          <cell r="AK267"/>
          <cell r="AL267">
            <v>515012</v>
          </cell>
          <cell r="AM267">
            <v>19</v>
          </cell>
          <cell r="AN267">
            <v>0</v>
          </cell>
          <cell r="AO267">
            <v>2969.6</v>
          </cell>
          <cell r="AP267"/>
          <cell r="AQ267">
            <v>0</v>
          </cell>
          <cell r="AR267">
            <v>0.3</v>
          </cell>
          <cell r="AS267"/>
          <cell r="AT267">
            <v>0</v>
          </cell>
        </row>
        <row r="268">
          <cell r="A268">
            <v>490</v>
          </cell>
          <cell r="B268" t="str">
            <v>490 - El Dorado</v>
          </cell>
          <cell r="C268" t="str">
            <v>Butler</v>
          </cell>
          <cell r="D268">
            <v>167238258</v>
          </cell>
          <cell r="E268">
            <v>156147123</v>
          </cell>
          <cell r="F268">
            <v>170217070</v>
          </cell>
          <cell r="G268">
            <v>159152643</v>
          </cell>
          <cell r="H268">
            <v>1834</v>
          </cell>
          <cell r="I268">
            <v>1889.3</v>
          </cell>
          <cell r="J268">
            <v>128</v>
          </cell>
          <cell r="K268">
            <v>12079453</v>
          </cell>
          <cell r="L268">
            <v>1882</v>
          </cell>
          <cell r="M268">
            <v>1883</v>
          </cell>
          <cell r="N268">
            <v>1854.6</v>
          </cell>
          <cell r="O268">
            <v>1883.8</v>
          </cell>
          <cell r="P268">
            <v>1393788</v>
          </cell>
          <cell r="Q268">
            <v>1528311</v>
          </cell>
          <cell r="R268">
            <v>1047131</v>
          </cell>
          <cell r="S268">
            <v>1883402</v>
          </cell>
          <cell r="T268">
            <v>8485</v>
          </cell>
          <cell r="U268">
            <v>7508</v>
          </cell>
          <cell r="V268">
            <v>0</v>
          </cell>
          <cell r="W268">
            <v>0</v>
          </cell>
          <cell r="X268">
            <v>888</v>
          </cell>
          <cell r="Y268">
            <v>230</v>
          </cell>
          <cell r="Z268">
            <v>0.11</v>
          </cell>
          <cell r="AA268">
            <v>0</v>
          </cell>
          <cell r="AB268">
            <v>0.27339999999999998</v>
          </cell>
          <cell r="AC268"/>
          <cell r="AD268">
            <v>1314526</v>
          </cell>
          <cell r="AE268">
            <v>1314526</v>
          </cell>
          <cell r="AF268">
            <v>1866</v>
          </cell>
          <cell r="AG268">
            <v>1849</v>
          </cell>
          <cell r="AH268">
            <v>1850.8</v>
          </cell>
          <cell r="AI268">
            <v>1872.9</v>
          </cell>
          <cell r="AJ268">
            <v>0</v>
          </cell>
          <cell r="AK268"/>
          <cell r="AL268">
            <v>463781</v>
          </cell>
          <cell r="AM268">
            <v>16</v>
          </cell>
          <cell r="AN268">
            <v>0</v>
          </cell>
          <cell r="AO268">
            <v>1859.4</v>
          </cell>
          <cell r="AP268"/>
          <cell r="AQ268">
            <v>0</v>
          </cell>
          <cell r="AR268">
            <v>0.3</v>
          </cell>
          <cell r="AS268"/>
          <cell r="AT268">
            <v>0</v>
          </cell>
        </row>
        <row r="269">
          <cell r="A269">
            <v>491</v>
          </cell>
          <cell r="B269" t="str">
            <v>491 - Eudora</v>
          </cell>
          <cell r="C269" t="str">
            <v>Douglas</v>
          </cell>
          <cell r="D269">
            <v>61019576</v>
          </cell>
          <cell r="E269">
            <v>55311117</v>
          </cell>
          <cell r="F269">
            <v>63318616</v>
          </cell>
          <cell r="G269">
            <v>57598041</v>
          </cell>
          <cell r="H269">
            <v>1629.7</v>
          </cell>
          <cell r="I269">
            <v>1682.1</v>
          </cell>
          <cell r="J269">
            <v>53</v>
          </cell>
          <cell r="K269">
            <v>10018506</v>
          </cell>
          <cell r="L269">
            <v>1589.7</v>
          </cell>
          <cell r="M269">
            <v>1662.8</v>
          </cell>
          <cell r="N269">
            <v>1650.9</v>
          </cell>
          <cell r="O269">
            <v>1719.5</v>
          </cell>
          <cell r="P269">
            <v>1625237</v>
          </cell>
          <cell r="Q269">
            <v>1771616</v>
          </cell>
          <cell r="R269">
            <v>2135335</v>
          </cell>
          <cell r="S269">
            <v>1227861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453</v>
          </cell>
          <cell r="Y269">
            <v>158</v>
          </cell>
          <cell r="Z269">
            <v>0.64</v>
          </cell>
          <cell r="AA269">
            <v>0.39</v>
          </cell>
          <cell r="AB269">
            <v>0.70030000000000003</v>
          </cell>
          <cell r="AC269"/>
          <cell r="AD269">
            <v>1099739</v>
          </cell>
          <cell r="AE269">
            <v>1099739</v>
          </cell>
          <cell r="AF269">
            <v>1589.7</v>
          </cell>
          <cell r="AG269">
            <v>1629.7</v>
          </cell>
          <cell r="AH269">
            <v>1630.6</v>
          </cell>
          <cell r="AI269">
            <v>1702.9</v>
          </cell>
          <cell r="AJ269">
            <v>0</v>
          </cell>
          <cell r="AK269"/>
          <cell r="AL269">
            <v>132509</v>
          </cell>
          <cell r="AM269">
            <v>11</v>
          </cell>
          <cell r="AN269">
            <v>0</v>
          </cell>
          <cell r="AO269">
            <v>1697.4</v>
          </cell>
          <cell r="AP269"/>
          <cell r="AQ269">
            <v>0</v>
          </cell>
          <cell r="AR269">
            <v>0.3</v>
          </cell>
          <cell r="AS269"/>
          <cell r="AT269">
            <v>0</v>
          </cell>
        </row>
        <row r="270">
          <cell r="A270">
            <v>492</v>
          </cell>
          <cell r="B270" t="str">
            <v>492 - Flinthills</v>
          </cell>
          <cell r="C270" t="str">
            <v>Butler</v>
          </cell>
          <cell r="D270">
            <v>19471568</v>
          </cell>
          <cell r="E270">
            <v>18063954</v>
          </cell>
          <cell r="F270">
            <v>19466395</v>
          </cell>
          <cell r="G270">
            <v>18054269</v>
          </cell>
          <cell r="H270">
            <v>250.4</v>
          </cell>
          <cell r="I270">
            <v>269.7</v>
          </cell>
          <cell r="J270">
            <v>389</v>
          </cell>
          <cell r="K270">
            <v>2373555</v>
          </cell>
          <cell r="L270">
            <v>276</v>
          </cell>
          <cell r="M270">
            <v>251.4</v>
          </cell>
          <cell r="N270">
            <v>265.10000000000002</v>
          </cell>
          <cell r="O270">
            <v>265.2</v>
          </cell>
          <cell r="P270">
            <v>289806</v>
          </cell>
          <cell r="Q270">
            <v>295144</v>
          </cell>
          <cell r="R270">
            <v>291919</v>
          </cell>
          <cell r="S270">
            <v>293427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88</v>
          </cell>
          <cell r="Y270">
            <v>32</v>
          </cell>
          <cell r="Z270">
            <v>0.28000000000000003</v>
          </cell>
          <cell r="AA270">
            <v>0.03</v>
          </cell>
          <cell r="AB270">
            <v>0.39250000000000002</v>
          </cell>
          <cell r="AC270"/>
          <cell r="AD270">
            <v>241477</v>
          </cell>
          <cell r="AE270">
            <v>241477</v>
          </cell>
          <cell r="AF270">
            <v>254.3</v>
          </cell>
          <cell r="AG270">
            <v>250.4</v>
          </cell>
          <cell r="AH270">
            <v>263.2</v>
          </cell>
          <cell r="AI270">
            <v>265.2</v>
          </cell>
          <cell r="AJ270">
            <v>0</v>
          </cell>
          <cell r="AK270"/>
          <cell r="AL270">
            <v>187592</v>
          </cell>
          <cell r="AM270">
            <v>0</v>
          </cell>
          <cell r="AN270">
            <v>0</v>
          </cell>
          <cell r="AO270">
            <v>265.2</v>
          </cell>
          <cell r="AP270"/>
          <cell r="AQ270">
            <v>0</v>
          </cell>
          <cell r="AR270">
            <v>0.3</v>
          </cell>
          <cell r="AS270"/>
          <cell r="AT270">
            <v>0</v>
          </cell>
        </row>
        <row r="271">
          <cell r="A271">
            <v>493</v>
          </cell>
          <cell r="B271" t="str">
            <v>493 - Columbus</v>
          </cell>
          <cell r="C271" t="str">
            <v>Cherokee</v>
          </cell>
          <cell r="D271">
            <v>64274472</v>
          </cell>
          <cell r="E271">
            <v>57534142</v>
          </cell>
          <cell r="F271">
            <v>67537499</v>
          </cell>
          <cell r="G271">
            <v>60737595</v>
          </cell>
          <cell r="H271">
            <v>919</v>
          </cell>
          <cell r="I271">
            <v>951.5</v>
          </cell>
          <cell r="J271">
            <v>354</v>
          </cell>
          <cell r="K271">
            <v>7264480</v>
          </cell>
          <cell r="L271">
            <v>974.4</v>
          </cell>
          <cell r="M271">
            <v>931</v>
          </cell>
          <cell r="N271">
            <v>936.5</v>
          </cell>
          <cell r="O271">
            <v>936</v>
          </cell>
          <cell r="P271">
            <v>992550</v>
          </cell>
          <cell r="Q271">
            <v>986863</v>
          </cell>
          <cell r="R271">
            <v>1060618</v>
          </cell>
          <cell r="S271">
            <v>1047175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428</v>
          </cell>
          <cell r="Y271">
            <v>95</v>
          </cell>
          <cell r="Z271">
            <v>0.28999999999999998</v>
          </cell>
          <cell r="AA271">
            <v>0.04</v>
          </cell>
          <cell r="AB271">
            <v>0.432</v>
          </cell>
          <cell r="AC271"/>
          <cell r="AD271">
            <v>924816</v>
          </cell>
          <cell r="AE271">
            <v>924816</v>
          </cell>
          <cell r="AF271">
            <v>974.4</v>
          </cell>
          <cell r="AG271">
            <v>931</v>
          </cell>
          <cell r="AH271">
            <v>936.5</v>
          </cell>
          <cell r="AI271">
            <v>936</v>
          </cell>
          <cell r="AJ271">
            <v>0</v>
          </cell>
          <cell r="AK271"/>
          <cell r="AL271">
            <v>359392</v>
          </cell>
          <cell r="AM271">
            <v>2</v>
          </cell>
          <cell r="AN271">
            <v>0</v>
          </cell>
          <cell r="AO271">
            <v>926</v>
          </cell>
          <cell r="AP271"/>
          <cell r="AQ271">
            <v>0</v>
          </cell>
          <cell r="AR271">
            <v>0.3</v>
          </cell>
          <cell r="AS271"/>
          <cell r="AT271">
            <v>0</v>
          </cell>
        </row>
        <row r="272">
          <cell r="A272">
            <v>494</v>
          </cell>
          <cell r="B272" t="str">
            <v>494 - Syracuse</v>
          </cell>
          <cell r="C272" t="str">
            <v>Hamilton</v>
          </cell>
          <cell r="D272">
            <v>38848279</v>
          </cell>
          <cell r="E272">
            <v>36611031</v>
          </cell>
          <cell r="F272">
            <v>39857531</v>
          </cell>
          <cell r="G272">
            <v>37622618</v>
          </cell>
          <cell r="H272">
            <v>495</v>
          </cell>
          <cell r="I272">
            <v>511</v>
          </cell>
          <cell r="J272">
            <v>992</v>
          </cell>
          <cell r="K272">
            <v>4335293</v>
          </cell>
          <cell r="L272">
            <v>500.5</v>
          </cell>
          <cell r="M272">
            <v>502.5</v>
          </cell>
          <cell r="N272">
            <v>497</v>
          </cell>
          <cell r="O272">
            <v>557.5</v>
          </cell>
          <cell r="P272">
            <v>276072</v>
          </cell>
          <cell r="Q272">
            <v>293772</v>
          </cell>
          <cell r="R272">
            <v>490941</v>
          </cell>
          <cell r="S272">
            <v>297844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290</v>
          </cell>
          <cell r="Y272">
            <v>83</v>
          </cell>
          <cell r="Z272">
            <v>0.3</v>
          </cell>
          <cell r="AA272">
            <v>0.05</v>
          </cell>
          <cell r="AB272">
            <v>0.35930000000000001</v>
          </cell>
          <cell r="AC272"/>
          <cell r="AD272">
            <v>344706</v>
          </cell>
          <cell r="AE272">
            <v>344706</v>
          </cell>
          <cell r="AF272">
            <v>500.5</v>
          </cell>
          <cell r="AG272">
            <v>502.5</v>
          </cell>
          <cell r="AH272">
            <v>497</v>
          </cell>
          <cell r="AI272">
            <v>557.5</v>
          </cell>
          <cell r="AJ272">
            <v>0</v>
          </cell>
          <cell r="AK272"/>
          <cell r="AL272">
            <v>169488</v>
          </cell>
          <cell r="AM272">
            <v>0</v>
          </cell>
          <cell r="AN272">
            <v>0</v>
          </cell>
          <cell r="AO272">
            <v>549.5</v>
          </cell>
          <cell r="AP272"/>
          <cell r="AQ272">
            <v>0</v>
          </cell>
          <cell r="AR272">
            <v>0.3</v>
          </cell>
          <cell r="AS272"/>
          <cell r="AT272">
            <v>0</v>
          </cell>
        </row>
        <row r="273">
          <cell r="A273">
            <v>495</v>
          </cell>
          <cell r="B273" t="str">
            <v>495 - Ft. Larned</v>
          </cell>
          <cell r="C273" t="str">
            <v>Pawnee</v>
          </cell>
          <cell r="D273">
            <v>56841620</v>
          </cell>
          <cell r="E273">
            <v>51207328</v>
          </cell>
          <cell r="F273">
            <v>57647167</v>
          </cell>
          <cell r="G273">
            <v>52016076</v>
          </cell>
          <cell r="H273">
            <v>839.5</v>
          </cell>
          <cell r="I273">
            <v>902.1</v>
          </cell>
          <cell r="J273">
            <v>518</v>
          </cell>
          <cell r="K273">
            <v>7192372</v>
          </cell>
          <cell r="L273">
            <v>879.8</v>
          </cell>
          <cell r="M273">
            <v>854.5</v>
          </cell>
          <cell r="N273">
            <v>891.1</v>
          </cell>
          <cell r="O273">
            <v>867</v>
          </cell>
          <cell r="P273">
            <v>988277</v>
          </cell>
          <cell r="Q273">
            <v>964990</v>
          </cell>
          <cell r="R273">
            <v>1091101</v>
          </cell>
          <cell r="S273">
            <v>1069591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360</v>
          </cell>
          <cell r="Y273">
            <v>115</v>
          </cell>
          <cell r="Z273">
            <v>0.36</v>
          </cell>
          <cell r="AA273">
            <v>0.11</v>
          </cell>
          <cell r="AB273">
            <v>0.46920000000000001</v>
          </cell>
          <cell r="AC273"/>
          <cell r="AD273">
            <v>928901</v>
          </cell>
          <cell r="AE273">
            <v>928901</v>
          </cell>
          <cell r="AF273">
            <v>879.8</v>
          </cell>
          <cell r="AG273">
            <v>854.5</v>
          </cell>
          <cell r="AH273">
            <v>891.1</v>
          </cell>
          <cell r="AI273">
            <v>867</v>
          </cell>
          <cell r="AJ273">
            <v>0</v>
          </cell>
          <cell r="AK273"/>
          <cell r="AL273">
            <v>258084</v>
          </cell>
          <cell r="AM273">
            <v>1</v>
          </cell>
          <cell r="AN273">
            <v>0</v>
          </cell>
          <cell r="AO273">
            <v>858</v>
          </cell>
          <cell r="AP273"/>
          <cell r="AQ273">
            <v>0</v>
          </cell>
          <cell r="AR273">
            <v>0.3</v>
          </cell>
          <cell r="AS273"/>
          <cell r="AT273">
            <v>0</v>
          </cell>
        </row>
        <row r="274">
          <cell r="A274">
            <v>496</v>
          </cell>
          <cell r="B274" t="str">
            <v>496 - Pawnee Heights</v>
          </cell>
          <cell r="C274" t="str">
            <v>Pawnee</v>
          </cell>
          <cell r="D274">
            <v>16863968</v>
          </cell>
          <cell r="E274">
            <v>16158799</v>
          </cell>
          <cell r="F274">
            <v>17043044</v>
          </cell>
          <cell r="G274">
            <v>16335432</v>
          </cell>
          <cell r="H274">
            <v>134.5</v>
          </cell>
          <cell r="I274">
            <v>143.5</v>
          </cell>
          <cell r="J274">
            <v>283</v>
          </cell>
          <cell r="K274">
            <v>1423217</v>
          </cell>
          <cell r="L274">
            <v>164.1</v>
          </cell>
          <cell r="M274">
            <v>154.5</v>
          </cell>
          <cell r="N274">
            <v>143.1</v>
          </cell>
          <cell r="O274">
            <v>140.30000000000001</v>
          </cell>
          <cell r="P274">
            <v>138249</v>
          </cell>
          <cell r="Q274">
            <v>136714</v>
          </cell>
          <cell r="R274">
            <v>9259</v>
          </cell>
          <cell r="S274">
            <v>166489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48</v>
          </cell>
          <cell r="Y274">
            <v>22</v>
          </cell>
          <cell r="Z274">
            <v>0</v>
          </cell>
          <cell r="AA274">
            <v>0</v>
          </cell>
          <cell r="AB274">
            <v>6.5199999999999994E-2</v>
          </cell>
          <cell r="AC274"/>
          <cell r="AD274">
            <v>125765</v>
          </cell>
          <cell r="AE274">
            <v>125765</v>
          </cell>
          <cell r="AF274">
            <v>112.5</v>
          </cell>
          <cell r="AG274">
            <v>134.5</v>
          </cell>
          <cell r="AH274">
            <v>139</v>
          </cell>
          <cell r="AI274">
            <v>136</v>
          </cell>
          <cell r="AJ274">
            <v>0</v>
          </cell>
          <cell r="AK274"/>
          <cell r="AL274">
            <v>78581</v>
          </cell>
          <cell r="AM274">
            <v>0</v>
          </cell>
          <cell r="AN274">
            <v>0</v>
          </cell>
          <cell r="AO274">
            <v>136</v>
          </cell>
          <cell r="AP274"/>
          <cell r="AQ274">
            <v>0</v>
          </cell>
          <cell r="AR274">
            <v>0.3</v>
          </cell>
          <cell r="AS274"/>
          <cell r="AT274">
            <v>0</v>
          </cell>
        </row>
        <row r="275">
          <cell r="A275">
            <v>497</v>
          </cell>
          <cell r="B275" t="str">
            <v>497 - Lawrence</v>
          </cell>
          <cell r="C275" t="str">
            <v>Douglas</v>
          </cell>
          <cell r="D275">
            <v>1079898829</v>
          </cell>
          <cell r="E275">
            <v>1020289707</v>
          </cell>
          <cell r="F275">
            <v>1138164961</v>
          </cell>
          <cell r="G275">
            <v>1078061594</v>
          </cell>
          <cell r="H275">
            <v>10227.299999999999</v>
          </cell>
          <cell r="I275">
            <v>10704.8</v>
          </cell>
          <cell r="J275">
            <v>175.2</v>
          </cell>
          <cell r="K275">
            <v>73675358</v>
          </cell>
          <cell r="L275">
            <v>11304</v>
          </cell>
          <cell r="M275">
            <v>11515.6</v>
          </cell>
          <cell r="N275">
            <v>11429.7</v>
          </cell>
          <cell r="O275">
            <v>11787.1</v>
          </cell>
          <cell r="P275">
            <v>12156285</v>
          </cell>
          <cell r="Q275">
            <v>12450262</v>
          </cell>
          <cell r="R275">
            <v>4994916</v>
          </cell>
          <cell r="S275">
            <v>10918476</v>
          </cell>
          <cell r="T275">
            <v>2457</v>
          </cell>
          <cell r="U275">
            <v>6118</v>
          </cell>
          <cell r="V275">
            <v>0</v>
          </cell>
          <cell r="W275">
            <v>0</v>
          </cell>
          <cell r="X275">
            <v>3295</v>
          </cell>
          <cell r="Y275">
            <v>858</v>
          </cell>
          <cell r="Z275">
            <v>0.05</v>
          </cell>
          <cell r="AA275">
            <v>0</v>
          </cell>
          <cell r="AB275">
            <v>0.23619999999999999</v>
          </cell>
          <cell r="AC275"/>
          <cell r="AD275">
            <v>9129435</v>
          </cell>
          <cell r="AE275">
            <v>9129435</v>
          </cell>
          <cell r="AF275">
            <v>10123</v>
          </cell>
          <cell r="AG275">
            <v>10261.299999999999</v>
          </cell>
          <cell r="AH275">
            <v>10353</v>
          </cell>
          <cell r="AI275">
            <v>10690</v>
          </cell>
          <cell r="AJ275">
            <v>1.6E-2</v>
          </cell>
          <cell r="AK275"/>
          <cell r="AL275">
            <v>1418306</v>
          </cell>
          <cell r="AM275">
            <v>31</v>
          </cell>
          <cell r="AN275">
            <v>0</v>
          </cell>
          <cell r="AO275">
            <v>10657</v>
          </cell>
          <cell r="AP275"/>
          <cell r="AQ275">
            <v>0</v>
          </cell>
          <cell r="AR275">
            <v>0.3</v>
          </cell>
          <cell r="AS275"/>
          <cell r="AT275">
            <v>0</v>
          </cell>
        </row>
        <row r="276">
          <cell r="A276">
            <v>498</v>
          </cell>
          <cell r="B276" t="str">
            <v>498 - Valley Heights</v>
          </cell>
          <cell r="C276" t="str">
            <v>Marshall</v>
          </cell>
          <cell r="D276">
            <v>22505998</v>
          </cell>
          <cell r="E276">
            <v>20409525</v>
          </cell>
          <cell r="F276">
            <v>24962043</v>
          </cell>
          <cell r="G276">
            <v>22844519</v>
          </cell>
          <cell r="H276">
            <v>372.5</v>
          </cell>
          <cell r="I276">
            <v>391.5</v>
          </cell>
          <cell r="J276">
            <v>205</v>
          </cell>
          <cell r="K276">
            <v>3214815</v>
          </cell>
          <cell r="L276">
            <v>407</v>
          </cell>
          <cell r="M276">
            <v>374</v>
          </cell>
          <cell r="N276">
            <v>380.5</v>
          </cell>
          <cell r="O276">
            <v>400</v>
          </cell>
          <cell r="P276">
            <v>356909</v>
          </cell>
          <cell r="Q276">
            <v>346370</v>
          </cell>
          <cell r="R276">
            <v>598134</v>
          </cell>
          <cell r="S276">
            <v>509154</v>
          </cell>
          <cell r="T276">
            <v>8456</v>
          </cell>
          <cell r="U276">
            <v>8318</v>
          </cell>
          <cell r="V276">
            <v>0</v>
          </cell>
          <cell r="W276">
            <v>0</v>
          </cell>
          <cell r="X276">
            <v>138</v>
          </cell>
          <cell r="Y276">
            <v>65</v>
          </cell>
          <cell r="Z276">
            <v>0.39</v>
          </cell>
          <cell r="AA276">
            <v>0.14000000000000001</v>
          </cell>
          <cell r="AB276">
            <v>0.52170000000000005</v>
          </cell>
          <cell r="AC276"/>
          <cell r="AD276">
            <v>328667</v>
          </cell>
          <cell r="AE276">
            <v>328667</v>
          </cell>
          <cell r="AF276">
            <v>407</v>
          </cell>
          <cell r="AG276">
            <v>374</v>
          </cell>
          <cell r="AH276">
            <v>380.5</v>
          </cell>
          <cell r="AI276">
            <v>400</v>
          </cell>
          <cell r="AJ276">
            <v>0</v>
          </cell>
          <cell r="AK276"/>
          <cell r="AL276">
            <v>249995</v>
          </cell>
          <cell r="AM276">
            <v>0</v>
          </cell>
          <cell r="AN276">
            <v>0</v>
          </cell>
          <cell r="AO276">
            <v>396.5</v>
          </cell>
          <cell r="AP276"/>
          <cell r="AQ276">
            <v>0</v>
          </cell>
          <cell r="AR276">
            <v>0.3</v>
          </cell>
          <cell r="AS276"/>
          <cell r="AT276">
            <v>0</v>
          </cell>
        </row>
        <row r="277">
          <cell r="A277">
            <v>499</v>
          </cell>
          <cell r="B277" t="str">
            <v>499 - Galena</v>
          </cell>
          <cell r="C277" t="str">
            <v>Cherokee</v>
          </cell>
          <cell r="D277">
            <v>25133043</v>
          </cell>
          <cell r="E277">
            <v>22237543</v>
          </cell>
          <cell r="F277">
            <v>23239240</v>
          </cell>
          <cell r="G277">
            <v>20208842</v>
          </cell>
          <cell r="H277">
            <v>767.2</v>
          </cell>
          <cell r="I277">
            <v>803.5</v>
          </cell>
          <cell r="J277">
            <v>13.5</v>
          </cell>
          <cell r="K277">
            <v>6151778</v>
          </cell>
          <cell r="L277">
            <v>796.4</v>
          </cell>
          <cell r="M277">
            <v>792.8</v>
          </cell>
          <cell r="N277">
            <v>802.6</v>
          </cell>
          <cell r="O277">
            <v>835.3</v>
          </cell>
          <cell r="P277">
            <v>750785</v>
          </cell>
          <cell r="Q277">
            <v>764162</v>
          </cell>
          <cell r="R277">
            <v>1543368</v>
          </cell>
          <cell r="S277">
            <v>577658</v>
          </cell>
          <cell r="T277">
            <v>3058</v>
          </cell>
          <cell r="U277">
            <v>1980</v>
          </cell>
          <cell r="V277">
            <v>0</v>
          </cell>
          <cell r="W277">
            <v>0</v>
          </cell>
          <cell r="X277">
            <v>424</v>
          </cell>
          <cell r="Y277">
            <v>139</v>
          </cell>
          <cell r="Z277">
            <v>0.73</v>
          </cell>
          <cell r="AA277">
            <v>0.48</v>
          </cell>
          <cell r="AB277">
            <v>0.77869999999999995</v>
          </cell>
          <cell r="AC277"/>
          <cell r="AD277">
            <v>618351</v>
          </cell>
          <cell r="AE277">
            <v>618351</v>
          </cell>
          <cell r="AF277">
            <v>794.7</v>
          </cell>
          <cell r="AG277">
            <v>776.2</v>
          </cell>
          <cell r="AH277">
            <v>795</v>
          </cell>
          <cell r="AI277">
            <v>831.5</v>
          </cell>
          <cell r="AJ277">
            <v>0</v>
          </cell>
          <cell r="AK277"/>
          <cell r="AL277">
            <v>18875</v>
          </cell>
          <cell r="AM277">
            <v>0</v>
          </cell>
          <cell r="AN277">
            <v>0</v>
          </cell>
          <cell r="AO277">
            <v>825</v>
          </cell>
          <cell r="AP277"/>
          <cell r="AQ277">
            <v>0</v>
          </cell>
          <cell r="AR277">
            <v>0.3</v>
          </cell>
          <cell r="AS277"/>
          <cell r="AT277">
            <v>0</v>
          </cell>
        </row>
        <row r="278">
          <cell r="A278">
            <v>500</v>
          </cell>
          <cell r="B278" t="str">
            <v>500 - Kansas City</v>
          </cell>
          <cell r="C278" t="str">
            <v>Wyandotte</v>
          </cell>
          <cell r="D278">
            <v>725970228</v>
          </cell>
          <cell r="E278">
            <v>643567898</v>
          </cell>
          <cell r="F278">
            <v>733339244</v>
          </cell>
          <cell r="G278">
            <v>651059372</v>
          </cell>
          <cell r="H278">
            <v>19981.5</v>
          </cell>
          <cell r="I278">
            <v>20877</v>
          </cell>
          <cell r="J278">
            <v>59</v>
          </cell>
          <cell r="K278">
            <v>152714776</v>
          </cell>
          <cell r="L278">
            <v>20523.2</v>
          </cell>
          <cell r="M278">
            <v>20518.3</v>
          </cell>
          <cell r="N278">
            <v>20513.5</v>
          </cell>
          <cell r="O278">
            <v>21688.5</v>
          </cell>
          <cell r="P278">
            <v>15141163</v>
          </cell>
          <cell r="Q278">
            <v>14631445</v>
          </cell>
          <cell r="R278">
            <v>35665398</v>
          </cell>
          <cell r="S278">
            <v>14691745</v>
          </cell>
          <cell r="T278">
            <v>34267</v>
          </cell>
          <cell r="U278">
            <v>34661</v>
          </cell>
          <cell r="V278">
            <v>0</v>
          </cell>
          <cell r="W278">
            <v>0</v>
          </cell>
          <cell r="X278">
            <v>16760</v>
          </cell>
          <cell r="Y278">
            <v>2231</v>
          </cell>
          <cell r="Z278">
            <v>0.68</v>
          </cell>
          <cell r="AA278">
            <v>0.43</v>
          </cell>
          <cell r="AB278">
            <v>0.72560000000000002</v>
          </cell>
          <cell r="AC278"/>
          <cell r="AD278">
            <v>20276400</v>
          </cell>
          <cell r="AE278">
            <v>20276400</v>
          </cell>
          <cell r="AF278">
            <v>20523.2</v>
          </cell>
          <cell r="AG278">
            <v>20255</v>
          </cell>
          <cell r="AH278">
            <v>20389</v>
          </cell>
          <cell r="AI278">
            <v>21531.7</v>
          </cell>
          <cell r="AJ278">
            <v>0</v>
          </cell>
          <cell r="AK278"/>
          <cell r="AL278">
            <v>1731089</v>
          </cell>
          <cell r="AM278">
            <v>1</v>
          </cell>
          <cell r="AN278">
            <v>0</v>
          </cell>
          <cell r="AO278">
            <v>21249.7</v>
          </cell>
          <cell r="AP278"/>
          <cell r="AQ278">
            <v>0</v>
          </cell>
          <cell r="AR278">
            <v>0.3</v>
          </cell>
          <cell r="AS278"/>
          <cell r="AT278">
            <v>0</v>
          </cell>
        </row>
        <row r="279">
          <cell r="A279">
            <v>501</v>
          </cell>
          <cell r="B279" t="str">
            <v>501 - Topeka</v>
          </cell>
          <cell r="C279" t="str">
            <v>Shawnee</v>
          </cell>
          <cell r="D279">
            <v>631085569</v>
          </cell>
          <cell r="E279">
            <v>555615712</v>
          </cell>
          <cell r="F279">
            <v>634924941</v>
          </cell>
          <cell r="G279">
            <v>559780720</v>
          </cell>
          <cell r="H279">
            <v>12872.5</v>
          </cell>
          <cell r="I279">
            <v>13252</v>
          </cell>
          <cell r="J279">
            <v>35</v>
          </cell>
          <cell r="K279">
            <v>96794581</v>
          </cell>
          <cell r="L279">
            <v>13294.5</v>
          </cell>
          <cell r="M279">
            <v>13413.4</v>
          </cell>
          <cell r="N279">
            <v>12944.9</v>
          </cell>
          <cell r="O279">
            <v>13130.3</v>
          </cell>
          <cell r="P279">
            <v>15219662</v>
          </cell>
          <cell r="Q279">
            <v>15365739</v>
          </cell>
          <cell r="R279">
            <v>19666330</v>
          </cell>
          <cell r="S279">
            <v>14947071</v>
          </cell>
          <cell r="T279">
            <v>11098</v>
          </cell>
          <cell r="U279">
            <v>10979</v>
          </cell>
          <cell r="V279">
            <v>0</v>
          </cell>
          <cell r="W279">
            <v>0</v>
          </cell>
          <cell r="X279">
            <v>9123</v>
          </cell>
          <cell r="Y279">
            <v>901</v>
          </cell>
          <cell r="Z279">
            <v>0.54</v>
          </cell>
          <cell r="AA279">
            <v>0.28999999999999998</v>
          </cell>
          <cell r="AB279">
            <v>0.61970000000000003</v>
          </cell>
          <cell r="AC279"/>
          <cell r="AD279">
            <v>12643425</v>
          </cell>
          <cell r="AE279">
            <v>12643425</v>
          </cell>
          <cell r="AF279">
            <v>13073.3</v>
          </cell>
          <cell r="AG279">
            <v>12972.5</v>
          </cell>
          <cell r="AH279">
            <v>12893.4</v>
          </cell>
          <cell r="AI279">
            <v>13078.9</v>
          </cell>
          <cell r="AJ279">
            <v>0</v>
          </cell>
          <cell r="AK279"/>
          <cell r="AL279">
            <v>860537</v>
          </cell>
          <cell r="AM279">
            <v>0</v>
          </cell>
          <cell r="AN279">
            <v>0</v>
          </cell>
          <cell r="AO279">
            <v>12976.9</v>
          </cell>
          <cell r="AP279"/>
          <cell r="AQ279">
            <v>0</v>
          </cell>
          <cell r="AR279">
            <v>0.3</v>
          </cell>
          <cell r="AS279"/>
          <cell r="AT279">
            <v>0</v>
          </cell>
        </row>
        <row r="280">
          <cell r="A280">
            <v>502</v>
          </cell>
          <cell r="B280" t="str">
            <v>502 - Lewis</v>
          </cell>
          <cell r="C280" t="str">
            <v>Edwards</v>
          </cell>
          <cell r="D280">
            <v>19850075</v>
          </cell>
          <cell r="E280">
            <v>19191283</v>
          </cell>
          <cell r="F280">
            <v>19739653</v>
          </cell>
          <cell r="G280">
            <v>19081592</v>
          </cell>
          <cell r="H280">
            <v>109.5</v>
          </cell>
          <cell r="I280">
            <v>113</v>
          </cell>
          <cell r="J280">
            <v>223.8</v>
          </cell>
          <cell r="K280">
            <v>1263492</v>
          </cell>
          <cell r="L280">
            <v>104.5</v>
          </cell>
          <cell r="M280">
            <v>113</v>
          </cell>
          <cell r="N280">
            <v>111.5</v>
          </cell>
          <cell r="O280">
            <v>125.5</v>
          </cell>
          <cell r="P280">
            <v>128713</v>
          </cell>
          <cell r="Q280">
            <v>134233</v>
          </cell>
          <cell r="R280">
            <v>0</v>
          </cell>
          <cell r="S280">
            <v>123427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47</v>
          </cell>
          <cell r="Y280">
            <v>25</v>
          </cell>
          <cell r="Z280">
            <v>0</v>
          </cell>
          <cell r="AA280">
            <v>0</v>
          </cell>
          <cell r="AB280">
            <v>0</v>
          </cell>
          <cell r="AC280"/>
          <cell r="AD280">
            <v>91425</v>
          </cell>
          <cell r="AE280">
            <v>91425</v>
          </cell>
          <cell r="AF280">
            <v>104.5</v>
          </cell>
          <cell r="AG280">
            <v>113</v>
          </cell>
          <cell r="AH280">
            <v>111.5</v>
          </cell>
          <cell r="AI280">
            <v>125.5</v>
          </cell>
          <cell r="AJ280">
            <v>0</v>
          </cell>
          <cell r="AK280"/>
          <cell r="AL280">
            <v>75114</v>
          </cell>
          <cell r="AM280">
            <v>0</v>
          </cell>
          <cell r="AN280">
            <v>0</v>
          </cell>
          <cell r="AO280">
            <v>124.5</v>
          </cell>
          <cell r="AP280"/>
          <cell r="AQ280">
            <v>0</v>
          </cell>
          <cell r="AR280">
            <v>0.3</v>
          </cell>
          <cell r="AS280"/>
          <cell r="AT280">
            <v>0</v>
          </cell>
        </row>
        <row r="281">
          <cell r="A281">
            <v>503</v>
          </cell>
          <cell r="B281" t="str">
            <v>503 - Parsons</v>
          </cell>
          <cell r="C281" t="str">
            <v>Labette</v>
          </cell>
          <cell r="D281">
            <v>53904696</v>
          </cell>
          <cell r="E281">
            <v>45086076</v>
          </cell>
          <cell r="F281">
            <v>53777140</v>
          </cell>
          <cell r="G281">
            <v>45016415</v>
          </cell>
          <cell r="H281">
            <v>1207</v>
          </cell>
          <cell r="I281">
            <v>1258.9000000000001</v>
          </cell>
          <cell r="J281">
            <v>51</v>
          </cell>
          <cell r="K281">
            <v>9108234</v>
          </cell>
          <cell r="L281">
            <v>1225</v>
          </cell>
          <cell r="M281">
            <v>1219</v>
          </cell>
          <cell r="N281">
            <v>1231.5</v>
          </cell>
          <cell r="O281">
            <v>1228.5</v>
          </cell>
          <cell r="P281">
            <v>1139656</v>
          </cell>
          <cell r="Q281">
            <v>1149039</v>
          </cell>
          <cell r="R281">
            <v>1871466</v>
          </cell>
          <cell r="S281">
            <v>1277708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802</v>
          </cell>
          <cell r="Y281">
            <v>148</v>
          </cell>
          <cell r="Z281">
            <v>0.57999999999999996</v>
          </cell>
          <cell r="AA281">
            <v>0.33</v>
          </cell>
          <cell r="AB281">
            <v>0.64549999999999996</v>
          </cell>
          <cell r="AC281"/>
          <cell r="AD281">
            <v>726278</v>
          </cell>
          <cell r="AE281">
            <v>726278</v>
          </cell>
          <cell r="AF281">
            <v>1224.2</v>
          </cell>
          <cell r="AG281">
            <v>1219</v>
          </cell>
          <cell r="AH281">
            <v>1230.5</v>
          </cell>
          <cell r="AI281">
            <v>1227.5</v>
          </cell>
          <cell r="AJ281">
            <v>0</v>
          </cell>
          <cell r="AK281"/>
          <cell r="AL281">
            <v>12712</v>
          </cell>
          <cell r="AM281">
            <v>2</v>
          </cell>
          <cell r="AN281">
            <v>0</v>
          </cell>
          <cell r="AO281">
            <v>1207</v>
          </cell>
          <cell r="AP281"/>
          <cell r="AQ281">
            <v>0</v>
          </cell>
          <cell r="AR281">
            <v>0.3</v>
          </cell>
          <cell r="AS281"/>
          <cell r="AT281">
            <v>0</v>
          </cell>
        </row>
        <row r="282">
          <cell r="A282">
            <v>504</v>
          </cell>
          <cell r="B282" t="str">
            <v>504 - Oswego</v>
          </cell>
          <cell r="C282" t="str">
            <v>Labette</v>
          </cell>
          <cell r="D282">
            <v>12113864</v>
          </cell>
          <cell r="E282">
            <v>10159586</v>
          </cell>
          <cell r="F282">
            <v>12542237</v>
          </cell>
          <cell r="G282">
            <v>10595211</v>
          </cell>
          <cell r="H282">
            <v>441.5</v>
          </cell>
          <cell r="I282">
            <v>445</v>
          </cell>
          <cell r="J282">
            <v>45</v>
          </cell>
          <cell r="K282">
            <v>3637448</v>
          </cell>
          <cell r="L282">
            <v>467.5</v>
          </cell>
          <cell r="M282">
            <v>445.5</v>
          </cell>
          <cell r="N282">
            <v>436.5</v>
          </cell>
          <cell r="O282">
            <v>479</v>
          </cell>
          <cell r="P282">
            <v>431024</v>
          </cell>
          <cell r="Q282">
            <v>434249</v>
          </cell>
          <cell r="R282">
            <v>940584</v>
          </cell>
          <cell r="S282">
            <v>421887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243</v>
          </cell>
          <cell r="Y282">
            <v>80</v>
          </cell>
          <cell r="Z282">
            <v>0.75</v>
          </cell>
          <cell r="AA282">
            <v>0.5</v>
          </cell>
          <cell r="AB282">
            <v>0.77969999999999995</v>
          </cell>
          <cell r="AC282"/>
          <cell r="AD282">
            <v>367878</v>
          </cell>
          <cell r="AE282">
            <v>367878</v>
          </cell>
          <cell r="AF282">
            <v>467.5</v>
          </cell>
          <cell r="AG282">
            <v>445.5</v>
          </cell>
          <cell r="AH282">
            <v>436.5</v>
          </cell>
          <cell r="AI282">
            <v>479</v>
          </cell>
          <cell r="AJ282">
            <v>0</v>
          </cell>
          <cell r="AK282"/>
          <cell r="AL282">
            <v>26579</v>
          </cell>
          <cell r="AM282">
            <v>0</v>
          </cell>
          <cell r="AN282">
            <v>0</v>
          </cell>
          <cell r="AO282">
            <v>473</v>
          </cell>
          <cell r="AP282"/>
          <cell r="AQ282">
            <v>0</v>
          </cell>
          <cell r="AR282">
            <v>0.3</v>
          </cell>
          <cell r="AS282"/>
          <cell r="AT282">
            <v>0</v>
          </cell>
        </row>
        <row r="283">
          <cell r="A283">
            <v>505</v>
          </cell>
          <cell r="B283" t="str">
            <v>505 - Chetopa - St. Paul</v>
          </cell>
          <cell r="C283" t="str">
            <v>Labette</v>
          </cell>
          <cell r="D283">
            <v>16140788</v>
          </cell>
          <cell r="E283">
            <v>13708164</v>
          </cell>
          <cell r="F283">
            <v>16098018</v>
          </cell>
          <cell r="G283">
            <v>13684839</v>
          </cell>
          <cell r="H283">
            <v>424</v>
          </cell>
          <cell r="I283">
            <v>415.5</v>
          </cell>
          <cell r="J283">
            <v>126</v>
          </cell>
          <cell r="K283">
            <v>3511075</v>
          </cell>
          <cell r="L283">
            <v>453</v>
          </cell>
          <cell r="M283">
            <v>439</v>
          </cell>
          <cell r="N283">
            <v>410.3</v>
          </cell>
          <cell r="O283">
            <v>414.8</v>
          </cell>
          <cell r="P283">
            <v>437219</v>
          </cell>
          <cell r="Q283">
            <v>450083</v>
          </cell>
          <cell r="R283">
            <v>823363</v>
          </cell>
          <cell r="S283">
            <v>537677</v>
          </cell>
          <cell r="T283">
            <v>0</v>
          </cell>
          <cell r="U283">
            <v>11426</v>
          </cell>
          <cell r="V283">
            <v>0</v>
          </cell>
          <cell r="W283">
            <v>0</v>
          </cell>
          <cell r="X283">
            <v>197</v>
          </cell>
          <cell r="Y283">
            <v>73</v>
          </cell>
          <cell r="Z283">
            <v>0.62</v>
          </cell>
          <cell r="AA283">
            <v>0.37</v>
          </cell>
          <cell r="AB283">
            <v>0.68920000000000003</v>
          </cell>
          <cell r="AC283"/>
          <cell r="AD283">
            <v>339736</v>
          </cell>
          <cell r="AE283">
            <v>339736</v>
          </cell>
          <cell r="AF283">
            <v>442</v>
          </cell>
          <cell r="AG283">
            <v>430</v>
          </cell>
          <cell r="AH283">
            <v>410</v>
          </cell>
          <cell r="AI283">
            <v>414.5</v>
          </cell>
          <cell r="AJ283">
            <v>0</v>
          </cell>
          <cell r="AK283"/>
          <cell r="AL283">
            <v>52002</v>
          </cell>
          <cell r="AM283">
            <v>3</v>
          </cell>
          <cell r="AN283">
            <v>0</v>
          </cell>
          <cell r="AO283">
            <v>410</v>
          </cell>
          <cell r="AP283"/>
          <cell r="AQ283">
            <v>0</v>
          </cell>
          <cell r="AR283">
            <v>0.3</v>
          </cell>
          <cell r="AS283"/>
          <cell r="AT283">
            <v>0</v>
          </cell>
        </row>
        <row r="284">
          <cell r="A284">
            <v>506</v>
          </cell>
          <cell r="B284" t="str">
            <v>506 - Labette County</v>
          </cell>
          <cell r="C284" t="str">
            <v>Labette</v>
          </cell>
          <cell r="D284">
            <v>54088359</v>
          </cell>
          <cell r="E284">
            <v>47158785</v>
          </cell>
          <cell r="F284">
            <v>54985041</v>
          </cell>
          <cell r="G284">
            <v>48018923</v>
          </cell>
          <cell r="H284">
            <v>1475.7</v>
          </cell>
          <cell r="I284">
            <v>1526.5</v>
          </cell>
          <cell r="J284">
            <v>500</v>
          </cell>
          <cell r="K284">
            <v>10651153</v>
          </cell>
          <cell r="L284">
            <v>1491.8</v>
          </cell>
          <cell r="M284">
            <v>1484.7</v>
          </cell>
          <cell r="N284">
            <v>1500.5</v>
          </cell>
          <cell r="O284">
            <v>1559.1</v>
          </cell>
          <cell r="P284">
            <v>1498937</v>
          </cell>
          <cell r="Q284">
            <v>1529744</v>
          </cell>
          <cell r="R284">
            <v>2356471</v>
          </cell>
          <cell r="S284">
            <v>1454609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740</v>
          </cell>
          <cell r="Y284">
            <v>217</v>
          </cell>
          <cell r="Z284">
            <v>0.66</v>
          </cell>
          <cell r="AA284">
            <v>0.41</v>
          </cell>
          <cell r="AB284">
            <v>0.70520000000000005</v>
          </cell>
          <cell r="AC284"/>
          <cell r="AD284">
            <v>1028314</v>
          </cell>
          <cell r="AE284">
            <v>1028314</v>
          </cell>
          <cell r="AF284">
            <v>1491.8</v>
          </cell>
          <cell r="AG284">
            <v>1484.7</v>
          </cell>
          <cell r="AH284">
            <v>1500.5</v>
          </cell>
          <cell r="AI284">
            <v>1559.1</v>
          </cell>
          <cell r="AJ284">
            <v>0</v>
          </cell>
          <cell r="AK284"/>
          <cell r="AL284">
            <v>670248</v>
          </cell>
          <cell r="AM284">
            <v>7</v>
          </cell>
          <cell r="AN284">
            <v>0</v>
          </cell>
          <cell r="AO284">
            <v>1546.6</v>
          </cell>
          <cell r="AP284"/>
          <cell r="AQ284">
            <v>0</v>
          </cell>
          <cell r="AR284">
            <v>0.3</v>
          </cell>
          <cell r="AS284"/>
          <cell r="AT284">
            <v>0</v>
          </cell>
        </row>
        <row r="285">
          <cell r="A285">
            <v>507</v>
          </cell>
          <cell r="B285" t="str">
            <v>507 - Satanta</v>
          </cell>
          <cell r="C285" t="str">
            <v>Haskell</v>
          </cell>
          <cell r="D285">
            <v>41746787</v>
          </cell>
          <cell r="E285">
            <v>40420776</v>
          </cell>
          <cell r="F285">
            <v>56406784</v>
          </cell>
          <cell r="G285">
            <v>55092218</v>
          </cell>
          <cell r="H285">
            <v>294.5</v>
          </cell>
          <cell r="I285">
            <v>294</v>
          </cell>
          <cell r="J285">
            <v>250</v>
          </cell>
          <cell r="K285">
            <v>2682418</v>
          </cell>
          <cell r="L285">
            <v>293.5</v>
          </cell>
          <cell r="M285">
            <v>299.5</v>
          </cell>
          <cell r="N285">
            <v>289.5</v>
          </cell>
          <cell r="O285">
            <v>277.5</v>
          </cell>
          <cell r="P285">
            <v>172665</v>
          </cell>
          <cell r="Q285">
            <v>183736</v>
          </cell>
          <cell r="R285">
            <v>0</v>
          </cell>
          <cell r="S285">
            <v>226108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175</v>
          </cell>
          <cell r="Y285">
            <v>33</v>
          </cell>
          <cell r="Z285">
            <v>0</v>
          </cell>
          <cell r="AA285">
            <v>0</v>
          </cell>
          <cell r="AB285">
            <v>0</v>
          </cell>
          <cell r="AC285"/>
          <cell r="AD285">
            <v>290037</v>
          </cell>
          <cell r="AE285">
            <v>290037</v>
          </cell>
          <cell r="AF285">
            <v>293.5</v>
          </cell>
          <cell r="AG285">
            <v>299.5</v>
          </cell>
          <cell r="AH285">
            <v>289.5</v>
          </cell>
          <cell r="AI285">
            <v>277.5</v>
          </cell>
          <cell r="AJ285">
            <v>0</v>
          </cell>
          <cell r="AK285"/>
          <cell r="AL285">
            <v>83974</v>
          </cell>
          <cell r="AM285">
            <v>0</v>
          </cell>
          <cell r="AN285">
            <v>0</v>
          </cell>
          <cell r="AO285">
            <v>271.5</v>
          </cell>
          <cell r="AP285"/>
          <cell r="AQ285">
            <v>0</v>
          </cell>
          <cell r="AR285">
            <v>0.3</v>
          </cell>
          <cell r="AS285"/>
          <cell r="AT285">
            <v>0</v>
          </cell>
        </row>
        <row r="286">
          <cell r="A286">
            <v>508</v>
          </cell>
          <cell r="B286" t="str">
            <v>508 - Baxter Springs</v>
          </cell>
          <cell r="C286" t="str">
            <v>Cherokee</v>
          </cell>
          <cell r="D286">
            <v>25243323</v>
          </cell>
          <cell r="E286">
            <v>21076424</v>
          </cell>
          <cell r="F286">
            <v>26038468</v>
          </cell>
          <cell r="G286">
            <v>21820398</v>
          </cell>
          <cell r="H286">
            <v>971.5</v>
          </cell>
          <cell r="I286">
            <v>961</v>
          </cell>
          <cell r="J286">
            <v>26</v>
          </cell>
          <cell r="K286">
            <v>7486397</v>
          </cell>
          <cell r="L286">
            <v>983.5</v>
          </cell>
          <cell r="M286">
            <v>998</v>
          </cell>
          <cell r="N286">
            <v>969.2</v>
          </cell>
          <cell r="O286">
            <v>956.4</v>
          </cell>
          <cell r="P286">
            <v>938227</v>
          </cell>
          <cell r="Q286">
            <v>1000814</v>
          </cell>
          <cell r="R286">
            <v>1915935</v>
          </cell>
          <cell r="S286">
            <v>764175</v>
          </cell>
          <cell r="T286">
            <v>4116</v>
          </cell>
          <cell r="U286">
            <v>0</v>
          </cell>
          <cell r="V286">
            <v>0</v>
          </cell>
          <cell r="W286">
            <v>0</v>
          </cell>
          <cell r="X286">
            <v>484</v>
          </cell>
          <cell r="Y286">
            <v>124</v>
          </cell>
          <cell r="Z286">
            <v>0.74</v>
          </cell>
          <cell r="AA286">
            <v>0.49</v>
          </cell>
          <cell r="AB286">
            <v>0.78710000000000002</v>
          </cell>
          <cell r="AC286"/>
          <cell r="AD286">
            <v>717041</v>
          </cell>
          <cell r="AE286">
            <v>717041</v>
          </cell>
          <cell r="AF286">
            <v>955</v>
          </cell>
          <cell r="AG286">
            <v>981</v>
          </cell>
          <cell r="AH286">
            <v>947.5</v>
          </cell>
          <cell r="AI286">
            <v>930</v>
          </cell>
          <cell r="AJ286">
            <v>0</v>
          </cell>
          <cell r="AK286"/>
          <cell r="AL286">
            <v>86670</v>
          </cell>
          <cell r="AM286">
            <v>0</v>
          </cell>
          <cell r="AN286">
            <v>0</v>
          </cell>
          <cell r="AO286">
            <v>918.5</v>
          </cell>
          <cell r="AP286"/>
          <cell r="AQ286">
            <v>0</v>
          </cell>
          <cell r="AR286">
            <v>0.3</v>
          </cell>
          <cell r="AS286"/>
          <cell r="AT286">
            <v>0</v>
          </cell>
        </row>
        <row r="287">
          <cell r="A287">
            <v>509</v>
          </cell>
          <cell r="B287" t="str">
            <v>509 - South Haven</v>
          </cell>
          <cell r="C287" t="str">
            <v>Sumner</v>
          </cell>
          <cell r="D287">
            <v>9448591</v>
          </cell>
          <cell r="E287">
            <v>8653312</v>
          </cell>
          <cell r="F287">
            <v>9988765</v>
          </cell>
          <cell r="G287">
            <v>9180836</v>
          </cell>
          <cell r="H287">
            <v>185.7</v>
          </cell>
          <cell r="I287">
            <v>200</v>
          </cell>
          <cell r="J287">
            <v>150</v>
          </cell>
          <cell r="K287">
            <v>1911663</v>
          </cell>
          <cell r="L287">
            <v>179.5</v>
          </cell>
          <cell r="M287">
            <v>191.5</v>
          </cell>
          <cell r="N287">
            <v>197.5</v>
          </cell>
          <cell r="O287">
            <v>187.4</v>
          </cell>
          <cell r="P287">
            <v>256625</v>
          </cell>
          <cell r="Q287">
            <v>269354</v>
          </cell>
          <cell r="R287">
            <v>416938</v>
          </cell>
          <cell r="S287">
            <v>314886</v>
          </cell>
          <cell r="T287">
            <v>4407</v>
          </cell>
          <cell r="U287">
            <v>0</v>
          </cell>
          <cell r="V287">
            <v>0</v>
          </cell>
          <cell r="W287">
            <v>0</v>
          </cell>
          <cell r="X287">
            <v>54</v>
          </cell>
          <cell r="Y287">
            <v>30</v>
          </cell>
          <cell r="Z287">
            <v>0.49</v>
          </cell>
          <cell r="AA287">
            <v>0.24</v>
          </cell>
          <cell r="AB287">
            <v>0.60450000000000004</v>
          </cell>
          <cell r="AC287"/>
          <cell r="AD287">
            <v>169592</v>
          </cell>
          <cell r="AE287">
            <v>169592</v>
          </cell>
          <cell r="AF287">
            <v>179.5</v>
          </cell>
          <cell r="AG287">
            <v>187.2</v>
          </cell>
          <cell r="AH287">
            <v>195.5</v>
          </cell>
          <cell r="AI287">
            <v>187.4</v>
          </cell>
          <cell r="AJ287">
            <v>0</v>
          </cell>
          <cell r="AK287"/>
          <cell r="AL287">
            <v>107471</v>
          </cell>
          <cell r="AM287">
            <v>0</v>
          </cell>
          <cell r="AN287">
            <v>0</v>
          </cell>
          <cell r="AO287">
            <v>186.9</v>
          </cell>
          <cell r="AP287"/>
          <cell r="AQ287">
            <v>0</v>
          </cell>
          <cell r="AR287">
            <v>0.3</v>
          </cell>
          <cell r="AS287"/>
          <cell r="AT287">
            <v>0</v>
          </cell>
        </row>
        <row r="288">
          <cell r="A288">
            <v>511</v>
          </cell>
          <cell r="B288" t="str">
            <v>511 - Attica</v>
          </cell>
          <cell r="C288" t="str">
            <v>Harper</v>
          </cell>
          <cell r="D288">
            <v>10919631</v>
          </cell>
          <cell r="E288">
            <v>10060197</v>
          </cell>
          <cell r="F288">
            <v>10873705</v>
          </cell>
          <cell r="G288">
            <v>10007652</v>
          </cell>
          <cell r="H288">
            <v>151.5</v>
          </cell>
          <cell r="I288">
            <v>167.5</v>
          </cell>
          <cell r="J288">
            <v>126</v>
          </cell>
          <cell r="K288">
            <v>1553927</v>
          </cell>
          <cell r="L288">
            <v>155.1</v>
          </cell>
          <cell r="M288">
            <v>151.5</v>
          </cell>
          <cell r="N288">
            <v>165</v>
          </cell>
          <cell r="O288">
            <v>162</v>
          </cell>
          <cell r="P288">
            <v>198346</v>
          </cell>
          <cell r="Q288">
            <v>196777</v>
          </cell>
          <cell r="R288">
            <v>222016</v>
          </cell>
          <cell r="S288">
            <v>149260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49</v>
          </cell>
          <cell r="Y288">
            <v>33</v>
          </cell>
          <cell r="Z288">
            <v>0.35</v>
          </cell>
          <cell r="AA288">
            <v>0.1</v>
          </cell>
          <cell r="AB288">
            <v>0.41870000000000002</v>
          </cell>
          <cell r="AC288"/>
          <cell r="AD288">
            <v>147896</v>
          </cell>
          <cell r="AE288">
            <v>147896</v>
          </cell>
          <cell r="AF288">
            <v>155.1</v>
          </cell>
          <cell r="AG288">
            <v>151.5</v>
          </cell>
          <cell r="AH288">
            <v>165</v>
          </cell>
          <cell r="AI288">
            <v>162</v>
          </cell>
          <cell r="AJ288">
            <v>0</v>
          </cell>
          <cell r="AK288"/>
          <cell r="AL288">
            <v>25038</v>
          </cell>
          <cell r="AM288">
            <v>0</v>
          </cell>
          <cell r="AN288">
            <v>0</v>
          </cell>
          <cell r="AO288">
            <v>161</v>
          </cell>
          <cell r="AP288"/>
          <cell r="AQ288">
            <v>0</v>
          </cell>
          <cell r="AR288">
            <v>0.3</v>
          </cell>
          <cell r="AS288"/>
          <cell r="AT288">
            <v>0</v>
          </cell>
        </row>
        <row r="289">
          <cell r="A289">
            <v>512</v>
          </cell>
          <cell r="B289" t="str">
            <v>512 - Shawnee Mission</v>
          </cell>
          <cell r="C289" t="str">
            <v>Johnson</v>
          </cell>
          <cell r="D289">
            <v>3419747876</v>
          </cell>
          <cell r="E289">
            <v>3249212894</v>
          </cell>
          <cell r="F289">
            <v>3634217615</v>
          </cell>
          <cell r="G289">
            <v>3463619299</v>
          </cell>
          <cell r="H289">
            <v>26413.1</v>
          </cell>
          <cell r="I289">
            <v>27014.799999999999</v>
          </cell>
          <cell r="J289">
            <v>72</v>
          </cell>
          <cell r="K289">
            <v>164912198</v>
          </cell>
          <cell r="L289">
            <v>26280.1</v>
          </cell>
          <cell r="M289">
            <v>26464.1</v>
          </cell>
          <cell r="N289">
            <v>26088.799999999999</v>
          </cell>
          <cell r="O289">
            <v>27024.5</v>
          </cell>
          <cell r="P289">
            <v>18264684</v>
          </cell>
          <cell r="Q289">
            <v>19495585</v>
          </cell>
          <cell r="R289">
            <v>0</v>
          </cell>
          <cell r="S289">
            <v>26103306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7270</v>
          </cell>
          <cell r="Y289">
            <v>2055</v>
          </cell>
          <cell r="Z289">
            <v>0</v>
          </cell>
          <cell r="AA289">
            <v>0</v>
          </cell>
          <cell r="AB289">
            <v>0</v>
          </cell>
          <cell r="AC289"/>
          <cell r="AD289">
            <v>21699348</v>
          </cell>
          <cell r="AE289">
            <v>21699348</v>
          </cell>
          <cell r="AF289">
            <v>26280.1</v>
          </cell>
          <cell r="AG289">
            <v>26464.1</v>
          </cell>
          <cell r="AH289">
            <v>26088.799999999999</v>
          </cell>
          <cell r="AI289">
            <v>27024.5</v>
          </cell>
          <cell r="AJ289">
            <v>4.2900000000000001E-2</v>
          </cell>
          <cell r="AK289"/>
          <cell r="AL289">
            <v>3002249</v>
          </cell>
          <cell r="AM289">
            <v>13</v>
          </cell>
          <cell r="AN289">
            <v>0</v>
          </cell>
          <cell r="AO289">
            <v>26970</v>
          </cell>
          <cell r="AP289"/>
          <cell r="AQ289">
            <v>0</v>
          </cell>
          <cell r="AR289">
            <v>0.3</v>
          </cell>
          <cell r="AS289"/>
          <cell r="AT289">
            <v>0</v>
          </cell>
        </row>
      </sheetData>
      <sheetData sheetId="71"/>
      <sheetData sheetId="72">
        <row r="4">
          <cell r="N4" t="str">
            <v>2016-2017</v>
          </cell>
          <cell r="O4" t="str">
            <v>2017-2018</v>
          </cell>
          <cell r="P4" t="str">
            <v>2018-2019</v>
          </cell>
          <cell r="R4" t="str">
            <v>2014-2015</v>
          </cell>
          <cell r="S4" t="str">
            <v>2015-2016</v>
          </cell>
        </row>
        <row r="5">
          <cell r="Q5">
            <v>2018</v>
          </cell>
          <cell r="S5">
            <v>2019</v>
          </cell>
        </row>
        <row r="14">
          <cell r="P14" t="str">
            <v>2018-19</v>
          </cell>
        </row>
        <row r="17">
          <cell r="N17" t="str">
            <v>July 1, 2016</v>
          </cell>
          <cell r="O17" t="str">
            <v>July 1, 2017</v>
          </cell>
          <cell r="P17" t="str">
            <v>July 1, 2018</v>
          </cell>
        </row>
        <row r="44">
          <cell r="O44" t="str">
            <v>Bond and Interest #1</v>
          </cell>
        </row>
        <row r="46">
          <cell r="O46" t="str">
            <v>Bond and Interest #2</v>
          </cell>
        </row>
        <row r="53">
          <cell r="O53" t="str">
            <v>Recreation Commission</v>
          </cell>
        </row>
        <row r="62">
          <cell r="Q62" t="str">
            <v>Rec Comm Employee Bnfts</v>
          </cell>
        </row>
      </sheetData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rint_Funds"/>
      <sheetName val="Print_Forms"/>
      <sheetName val="Budget Help"/>
      <sheetName val="KSDE Contacts"/>
      <sheetName val="tools"/>
    </sheetNames>
    <definedNames>
      <definedName name="DetermineChartType"/>
      <definedName name="LabelAllPoints"/>
      <definedName name="Sumexpen_Auto_Open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1936"/>
  <sheetViews>
    <sheetView showGridLines="0" tabSelected="1" zoomScaleNormal="100" workbookViewId="0">
      <selection activeCell="P8" sqref="P8"/>
    </sheetView>
  </sheetViews>
  <sheetFormatPr defaultRowHeight="15"/>
  <cols>
    <col min="1" max="1" width="29.5703125" customWidth="1"/>
    <col min="2" max="2" width="0" hidden="1" customWidth="1"/>
    <col min="3" max="3" width="14.28515625" customWidth="1"/>
    <col min="4" max="4" width="7.28515625" customWidth="1"/>
    <col min="5" max="5" width="14.28515625" customWidth="1"/>
    <col min="6" max="6" width="7.42578125" customWidth="1"/>
    <col min="7" max="7" width="7.5703125" customWidth="1"/>
    <col min="8" max="8" width="14.28515625" customWidth="1"/>
    <col min="9" max="9" width="8.28515625" customWidth="1"/>
    <col min="10" max="10" width="10.140625" customWidth="1"/>
    <col min="11" max="11" width="5.5703125" customWidth="1"/>
    <col min="12" max="12" width="9.42578125" customWidth="1"/>
    <col min="13" max="15" width="5.42578125" customWidth="1"/>
    <col min="16" max="17" width="13.85546875" customWidth="1"/>
    <col min="18" max="18" width="14.5703125" customWidth="1"/>
    <col min="19" max="19" width="15.7109375" customWidth="1"/>
    <col min="20" max="20" width="14.140625" customWidth="1"/>
    <col min="21" max="21" width="14.5703125" customWidth="1"/>
    <col min="22" max="22" width="14.85546875" customWidth="1"/>
    <col min="23" max="23" width="10.7109375" customWidth="1"/>
    <col min="24" max="24" width="10.5703125" customWidth="1"/>
    <col min="25" max="25" width="12.7109375" customWidth="1"/>
    <col min="26" max="26" width="14.85546875" customWidth="1"/>
    <col min="27" max="27" width="14" customWidth="1"/>
    <col min="28" max="28" width="13.42578125" customWidth="1"/>
    <col min="40" max="40" width="12" customWidth="1"/>
    <col min="41" max="41" width="11.42578125" customWidth="1"/>
  </cols>
  <sheetData>
    <row r="1" spans="1:38">
      <c r="A1" s="60"/>
      <c r="B1" s="60"/>
      <c r="C1" s="60"/>
      <c r="D1" s="60"/>
      <c r="E1" s="92" t="s">
        <v>0</v>
      </c>
      <c r="F1" s="92"/>
      <c r="G1" s="92"/>
      <c r="H1" s="1">
        <f>[1]OPEN!$B$4</f>
        <v>241</v>
      </c>
      <c r="I1" s="1"/>
      <c r="J1" s="93"/>
      <c r="K1" s="93"/>
      <c r="L1" s="93"/>
      <c r="M1" s="93"/>
      <c r="N1" s="93"/>
      <c r="O1" s="93"/>
      <c r="P1" s="93"/>
      <c r="Q1" s="60" t="str">
        <f>RIGHT(H6,4)</f>
        <v>2019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</row>
    <row r="2" spans="1:38">
      <c r="A2" s="94"/>
      <c r="B2" s="60"/>
      <c r="C2" s="60"/>
      <c r="D2" s="60"/>
      <c r="E2" s="60"/>
      <c r="F2" s="60"/>
      <c r="G2" s="60"/>
      <c r="H2" s="60"/>
      <c r="I2" s="60"/>
      <c r="J2" s="93"/>
      <c r="K2" s="93"/>
      <c r="L2" s="93"/>
      <c r="M2" s="93"/>
      <c r="N2" s="93"/>
      <c r="O2" s="93"/>
      <c r="P2" s="93"/>
      <c r="Q2" s="93"/>
      <c r="R2" s="93"/>
      <c r="S2" s="93" t="s">
        <v>130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38" ht="15.75">
      <c r="A3" s="95" t="s">
        <v>190</v>
      </c>
      <c r="B3" s="96"/>
      <c r="C3" s="96"/>
      <c r="D3" s="96"/>
      <c r="E3" s="96"/>
      <c r="F3" s="96"/>
      <c r="G3" s="96"/>
      <c r="H3" s="96"/>
      <c r="I3" s="96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ht="18">
      <c r="A4" s="95"/>
      <c r="B4" s="97"/>
      <c r="C4" s="97"/>
      <c r="D4" s="97"/>
      <c r="E4" s="97"/>
      <c r="F4" s="97"/>
      <c r="G4" s="97"/>
      <c r="H4" s="97"/>
      <c r="I4" s="97"/>
      <c r="J4" s="98"/>
      <c r="K4" s="98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>
      <c r="A5" s="60"/>
      <c r="B5" s="34" t="s">
        <v>1</v>
      </c>
      <c r="C5" s="23"/>
      <c r="D5" s="2" t="s">
        <v>2</v>
      </c>
      <c r="E5" s="35"/>
      <c r="F5" s="2" t="s">
        <v>2</v>
      </c>
      <c r="G5" s="2" t="s">
        <v>2</v>
      </c>
      <c r="H5" s="23"/>
      <c r="I5" s="2" t="s">
        <v>2</v>
      </c>
      <c r="J5" s="36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>
      <c r="A6" s="60"/>
      <c r="B6" s="37"/>
      <c r="C6" s="37" t="str">
        <f>[1]OpenData!$N$4</f>
        <v>2016-2017</v>
      </c>
      <c r="D6" s="3" t="s">
        <v>3</v>
      </c>
      <c r="E6" s="37" t="str">
        <f>[1]OpenData!$O$4</f>
        <v>2017-2018</v>
      </c>
      <c r="F6" s="3" t="s">
        <v>3</v>
      </c>
      <c r="G6" s="3" t="s">
        <v>4</v>
      </c>
      <c r="H6" s="37" t="str">
        <f>[1]OpenData!$P$4</f>
        <v>2018-2019</v>
      </c>
      <c r="I6" s="3" t="s">
        <v>3</v>
      </c>
      <c r="J6" s="38" t="s">
        <v>4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ht="15.75" thickBot="1">
      <c r="A7" s="60"/>
      <c r="B7" s="37" t="s">
        <v>5</v>
      </c>
      <c r="C7" s="99" t="s">
        <v>6</v>
      </c>
      <c r="D7" s="4" t="s">
        <v>7</v>
      </c>
      <c r="E7" s="99" t="s">
        <v>6</v>
      </c>
      <c r="F7" s="4" t="s">
        <v>7</v>
      </c>
      <c r="G7" s="4" t="s">
        <v>8</v>
      </c>
      <c r="H7" s="99" t="s">
        <v>9</v>
      </c>
      <c r="I7" s="4" t="s">
        <v>7</v>
      </c>
      <c r="J7" s="100" t="s">
        <v>8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</row>
    <row r="8" spans="1:38">
      <c r="A8" s="7" t="s">
        <v>11</v>
      </c>
      <c r="B8" s="8"/>
      <c r="C8" s="21">
        <f>C461</f>
        <v>1533442</v>
      </c>
      <c r="D8" s="6">
        <f t="shared" ref="D8:D17" si="0">IF($C$19=0,0,C8/$C$19)</f>
        <v>0.57203278709316896</v>
      </c>
      <c r="E8" s="21">
        <f>E461</f>
        <v>1653406</v>
      </c>
      <c r="F8" s="5">
        <f t="shared" ref="F8:F17" si="1">IF($E$19=0,0,E8/$E$19)</f>
        <v>0.5471180280262129</v>
      </c>
      <c r="G8" s="5">
        <f t="shared" ref="G8:G14" si="2">IF(C8=0,0,((E8-C8)/C8))</f>
        <v>7.8231847047361427E-2</v>
      </c>
      <c r="H8" s="21">
        <f>H461</f>
        <v>1820880</v>
      </c>
      <c r="I8" s="5">
        <f t="shared" ref="I8:I17" si="3">IF($H$19=0,0,H8/$H$19)</f>
        <v>0.4804270462633452</v>
      </c>
      <c r="J8" s="15">
        <f t="shared" ref="J8:J14" si="4">IF(E8=0,0,((H8-E8)/E8))</f>
        <v>0.10129030619218753</v>
      </c>
      <c r="K8" s="93"/>
      <c r="L8" s="101"/>
      <c r="M8" s="101"/>
      <c r="N8" s="93"/>
      <c r="O8" s="93"/>
      <c r="P8" s="93"/>
      <c r="Q8" s="93"/>
      <c r="R8" s="93"/>
      <c r="S8" s="93"/>
      <c r="T8" s="93"/>
      <c r="U8" s="93"/>
      <c r="V8" s="93" t="s">
        <v>10</v>
      </c>
      <c r="W8" s="93"/>
      <c r="X8" s="93"/>
      <c r="Y8" s="93"/>
      <c r="Z8" s="93" t="str">
        <f>C6</f>
        <v>2016-2017</v>
      </c>
      <c r="AA8" s="93" t="str">
        <f>E6</f>
        <v>2017-2018</v>
      </c>
      <c r="AB8" s="93" t="str">
        <f>H6</f>
        <v>2018-2019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</row>
    <row r="9" spans="1:38">
      <c r="A9" s="7" t="s">
        <v>200</v>
      </c>
      <c r="B9" s="8"/>
      <c r="C9" s="9">
        <f>C547</f>
        <v>28771</v>
      </c>
      <c r="D9" s="6">
        <f t="shared" si="0"/>
        <v>1.0732688499113473E-2</v>
      </c>
      <c r="E9" s="9">
        <f>E547</f>
        <v>40478</v>
      </c>
      <c r="F9" s="5">
        <f t="shared" si="1"/>
        <v>1.339431666417386E-2</v>
      </c>
      <c r="G9" s="6">
        <f t="shared" si="2"/>
        <v>0.40690278405338709</v>
      </c>
      <c r="H9" s="9">
        <f>H547</f>
        <v>48355</v>
      </c>
      <c r="I9" s="5">
        <f t="shared" si="3"/>
        <v>1.2758144315970331E-2</v>
      </c>
      <c r="J9" s="10">
        <f t="shared" si="4"/>
        <v>0.1945995355501754</v>
      </c>
      <c r="K9" s="93"/>
      <c r="L9" s="101"/>
      <c r="M9" s="101"/>
      <c r="N9" s="101"/>
      <c r="O9" s="101"/>
      <c r="P9" s="93"/>
      <c r="Q9" s="93"/>
      <c r="R9" s="93"/>
      <c r="S9" s="93"/>
      <c r="T9" s="93"/>
      <c r="U9" s="93"/>
      <c r="V9" s="93" t="s">
        <v>12</v>
      </c>
      <c r="W9" s="93"/>
      <c r="X9" s="93"/>
      <c r="Y9" s="93" t="str">
        <f t="shared" ref="Y9:Y12" si="5">A8</f>
        <v>Instruction</v>
      </c>
      <c r="Z9" s="101">
        <f t="shared" ref="Z9:Z12" si="6">C8</f>
        <v>1533442</v>
      </c>
      <c r="AA9" s="101">
        <f t="shared" ref="AA9:AA12" si="7">E8</f>
        <v>1653406</v>
      </c>
      <c r="AB9" s="101">
        <f t="shared" ref="AB9:AB12" si="8">H8</f>
        <v>1820880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1:38">
      <c r="A10" s="7" t="s">
        <v>202</v>
      </c>
      <c r="B10" s="8"/>
      <c r="C10" s="9">
        <f>C625</f>
        <v>43910</v>
      </c>
      <c r="D10" s="6">
        <f t="shared" si="0"/>
        <v>1.6380117201212078E-2</v>
      </c>
      <c r="E10" s="9">
        <f>E625</f>
        <v>51152</v>
      </c>
      <c r="F10" s="5">
        <f t="shared" si="1"/>
        <v>1.6926381886600655E-2</v>
      </c>
      <c r="G10" s="6">
        <f t="shared" si="2"/>
        <v>0.16492826235481667</v>
      </c>
      <c r="H10" s="9">
        <f>H625</f>
        <v>60055</v>
      </c>
      <c r="I10" s="5">
        <f t="shared" si="3"/>
        <v>1.5845111299671144E-2</v>
      </c>
      <c r="J10" s="10">
        <f t="shared" si="4"/>
        <v>0.17404989052236472</v>
      </c>
      <c r="K10" s="93"/>
      <c r="L10" s="101"/>
      <c r="M10" s="101"/>
      <c r="N10" s="101"/>
      <c r="O10" s="101"/>
      <c r="P10" s="101"/>
      <c r="Q10" s="93"/>
      <c r="R10" s="93"/>
      <c r="S10" s="93"/>
      <c r="T10" s="93"/>
      <c r="U10" s="93"/>
      <c r="V10" s="93"/>
      <c r="W10" s="93"/>
      <c r="X10" s="93"/>
      <c r="Y10" s="93" t="str">
        <f t="shared" si="5"/>
        <v>Student Support Services</v>
      </c>
      <c r="Z10" s="101">
        <f t="shared" si="6"/>
        <v>28771</v>
      </c>
      <c r="AA10" s="101">
        <f t="shared" si="7"/>
        <v>40478</v>
      </c>
      <c r="AB10" s="101">
        <f t="shared" si="8"/>
        <v>48355</v>
      </c>
      <c r="AC10" s="93"/>
      <c r="AD10" s="93"/>
      <c r="AE10" s="93"/>
      <c r="AF10" s="93"/>
      <c r="AG10" s="93"/>
      <c r="AH10" s="93"/>
      <c r="AI10" s="93"/>
      <c r="AJ10" s="93"/>
      <c r="AK10" s="93"/>
      <c r="AL10" s="93"/>
    </row>
    <row r="11" spans="1:38">
      <c r="A11" s="7" t="s">
        <v>214</v>
      </c>
      <c r="B11" s="8"/>
      <c r="C11" s="9">
        <f>C702+C781+C857</f>
        <v>448750</v>
      </c>
      <c r="D11" s="6">
        <f t="shared" si="0"/>
        <v>0.16740099280446183</v>
      </c>
      <c r="E11" s="9">
        <f>E702+E781+E857</f>
        <v>551389</v>
      </c>
      <c r="F11" s="5">
        <f t="shared" si="1"/>
        <v>0.18245661522659617</v>
      </c>
      <c r="G11" s="6">
        <f t="shared" si="2"/>
        <v>0.22872200557103065</v>
      </c>
      <c r="H11" s="9">
        <f>H702+H781+H857</f>
        <v>564914</v>
      </c>
      <c r="I11" s="5">
        <f t="shared" si="3"/>
        <v>0.14904879201968904</v>
      </c>
      <c r="J11" s="10">
        <f t="shared" si="4"/>
        <v>2.4528962311544118E-2</v>
      </c>
      <c r="K11" s="93"/>
      <c r="L11" s="101"/>
      <c r="M11" s="101"/>
      <c r="N11" s="101"/>
      <c r="O11" s="101"/>
      <c r="P11" s="101"/>
      <c r="Q11" s="93"/>
      <c r="R11" s="93"/>
      <c r="S11" s="93"/>
      <c r="T11" s="93"/>
      <c r="U11" s="93"/>
      <c r="V11" s="93"/>
      <c r="W11" s="93"/>
      <c r="X11" s="93"/>
      <c r="Y11" s="93" t="str">
        <f t="shared" si="5"/>
        <v>Instructional Support Services</v>
      </c>
      <c r="Z11" s="101">
        <f t="shared" si="6"/>
        <v>43910</v>
      </c>
      <c r="AA11" s="101">
        <f t="shared" si="7"/>
        <v>51152</v>
      </c>
      <c r="AB11" s="101">
        <f t="shared" si="8"/>
        <v>60055</v>
      </c>
      <c r="AC11" s="93"/>
      <c r="AD11" s="93"/>
      <c r="AE11" s="93"/>
      <c r="AF11" s="93"/>
      <c r="AG11" s="93"/>
      <c r="AH11" s="93"/>
      <c r="AI11" s="93"/>
      <c r="AJ11" s="93"/>
      <c r="AK11" s="93"/>
      <c r="AL11" s="93"/>
    </row>
    <row r="12" spans="1:38">
      <c r="A12" s="7" t="s">
        <v>15</v>
      </c>
      <c r="B12" s="8"/>
      <c r="C12" s="9">
        <f>C937</f>
        <v>216034</v>
      </c>
      <c r="D12" s="6">
        <f t="shared" si="0"/>
        <v>8.0588982907006376E-2</v>
      </c>
      <c r="E12" s="9">
        <f>E937</f>
        <v>306601</v>
      </c>
      <c r="F12" s="5">
        <f t="shared" si="1"/>
        <v>0.10145538029429244</v>
      </c>
      <c r="G12" s="6">
        <f t="shared" si="2"/>
        <v>0.41922567743966227</v>
      </c>
      <c r="H12" s="9">
        <f>H937</f>
        <v>431080</v>
      </c>
      <c r="I12" s="5">
        <f t="shared" si="3"/>
        <v>0.11373758353279889</v>
      </c>
      <c r="J12" s="10">
        <f t="shared" si="4"/>
        <v>0.405996718862626</v>
      </c>
      <c r="K12" s="93"/>
      <c r="L12" s="93"/>
      <c r="M12" s="93"/>
      <c r="N12" s="101"/>
      <c r="O12" s="101"/>
      <c r="P12" s="101"/>
      <c r="Q12" s="93"/>
      <c r="R12" s="93"/>
      <c r="S12" s="93"/>
      <c r="T12" s="93"/>
      <c r="U12" s="93"/>
      <c r="V12" s="93"/>
      <c r="W12" s="93"/>
      <c r="X12" s="93"/>
      <c r="Y12" s="93" t="str">
        <f t="shared" si="5"/>
        <v>Administration &amp; Support</v>
      </c>
      <c r="Z12" s="101">
        <f t="shared" si="6"/>
        <v>448750</v>
      </c>
      <c r="AA12" s="101">
        <f t="shared" si="7"/>
        <v>551389</v>
      </c>
      <c r="AB12" s="101">
        <f t="shared" si="8"/>
        <v>564914</v>
      </c>
      <c r="AC12" s="93"/>
      <c r="AD12" s="93"/>
      <c r="AE12" s="93"/>
      <c r="AF12" s="93"/>
      <c r="AG12" s="93"/>
      <c r="AH12" s="93"/>
      <c r="AI12" s="93"/>
      <c r="AJ12" s="93"/>
      <c r="AK12" s="93"/>
      <c r="AL12" s="93"/>
    </row>
    <row r="13" spans="1:38">
      <c r="A13" s="7" t="s">
        <v>16</v>
      </c>
      <c r="B13" s="8"/>
      <c r="C13" s="9">
        <f>C1017</f>
        <v>129797</v>
      </c>
      <c r="D13" s="6">
        <f t="shared" si="0"/>
        <v>4.8419268329895786E-2</v>
      </c>
      <c r="E13" s="9">
        <f>E1017</f>
        <v>102056</v>
      </c>
      <c r="F13" s="5">
        <f t="shared" si="1"/>
        <v>3.3770699675846817E-2</v>
      </c>
      <c r="G13" s="6">
        <f t="shared" si="2"/>
        <v>-0.21372604913826976</v>
      </c>
      <c r="H13" s="9">
        <f>H1017</f>
        <v>180855</v>
      </c>
      <c r="I13" s="5">
        <f t="shared" si="3"/>
        <v>4.7717385798052202E-2</v>
      </c>
      <c r="J13" s="10">
        <f t="shared" si="4"/>
        <v>0.77211530924198479</v>
      </c>
      <c r="K13" s="93"/>
      <c r="L13" s="93"/>
      <c r="M13" s="93"/>
      <c r="N13" s="101"/>
      <c r="O13" s="101"/>
      <c r="P13" s="101"/>
      <c r="Q13" s="93"/>
      <c r="R13" s="93"/>
      <c r="S13" s="93"/>
      <c r="T13" s="93"/>
      <c r="U13" s="93"/>
      <c r="V13" s="93"/>
      <c r="W13" s="93"/>
      <c r="X13" s="93"/>
      <c r="Y13" s="93" t="str">
        <f t="shared" ref="Y13:Y18" si="9">A12</f>
        <v>Operations &amp; Maintenance</v>
      </c>
      <c r="Z13" s="101">
        <f t="shared" ref="Z13:Z18" si="10">C12</f>
        <v>216034</v>
      </c>
      <c r="AA13" s="101">
        <f t="shared" ref="AA13:AA18" si="11">E12</f>
        <v>306601</v>
      </c>
      <c r="AB13" s="101">
        <f t="shared" ref="AB13:AB18" si="12">H12</f>
        <v>431080</v>
      </c>
      <c r="AC13" s="102"/>
      <c r="AD13" s="102" t="str">
        <f>C6</f>
        <v>2016-2017</v>
      </c>
      <c r="AE13" s="102" t="str">
        <f>E6</f>
        <v>2017-2018</v>
      </c>
      <c r="AF13" s="102" t="str">
        <f>H6</f>
        <v>2018-2019</v>
      </c>
      <c r="AG13" s="93"/>
      <c r="AH13" s="93"/>
      <c r="AI13" s="93"/>
      <c r="AJ13" s="93"/>
      <c r="AK13" s="93"/>
      <c r="AL13" s="93"/>
    </row>
    <row r="14" spans="1:38">
      <c r="A14" s="7" t="s">
        <v>17</v>
      </c>
      <c r="B14" s="8"/>
      <c r="C14" s="9">
        <f>C1178</f>
        <v>137766</v>
      </c>
      <c r="D14" s="6">
        <f t="shared" si="0"/>
        <v>5.1392011531363767E-2</v>
      </c>
      <c r="E14" s="9">
        <f>E1178</f>
        <v>150559</v>
      </c>
      <c r="F14" s="5">
        <f t="shared" si="1"/>
        <v>4.9820517877398884E-2</v>
      </c>
      <c r="G14" s="6">
        <f t="shared" si="2"/>
        <v>9.2860357417650224E-2</v>
      </c>
      <c r="H14" s="9">
        <f>H1178</f>
        <v>174838</v>
      </c>
      <c r="I14" s="5">
        <f t="shared" si="3"/>
        <v>4.6129840469767779E-2</v>
      </c>
      <c r="J14" s="10">
        <f t="shared" si="4"/>
        <v>0.16125904130606605</v>
      </c>
      <c r="K14" s="93"/>
      <c r="L14" s="93"/>
      <c r="M14" s="93"/>
      <c r="N14" s="93"/>
      <c r="O14" s="93"/>
      <c r="P14" s="101"/>
      <c r="Q14" s="93"/>
      <c r="R14" s="93"/>
      <c r="S14" s="93"/>
      <c r="T14" s="93"/>
      <c r="U14" s="93"/>
      <c r="V14" s="93"/>
      <c r="W14" s="93"/>
      <c r="X14" s="93"/>
      <c r="Y14" s="93" t="str">
        <f t="shared" si="9"/>
        <v>Transportation</v>
      </c>
      <c r="Z14" s="101">
        <f t="shared" si="10"/>
        <v>129797</v>
      </c>
      <c r="AA14" s="101">
        <f t="shared" si="11"/>
        <v>102056</v>
      </c>
      <c r="AB14" s="101">
        <f t="shared" si="12"/>
        <v>180855</v>
      </c>
      <c r="AC14" s="102">
        <f>T10</f>
        <v>0</v>
      </c>
      <c r="AD14" s="103">
        <f>V13</f>
        <v>0</v>
      </c>
      <c r="AE14" s="103">
        <f>X13</f>
        <v>0</v>
      </c>
      <c r="AF14" s="103">
        <f>Z13</f>
        <v>216034</v>
      </c>
      <c r="AG14" s="93"/>
      <c r="AH14" s="93"/>
      <c r="AI14" s="93"/>
      <c r="AJ14" s="93"/>
      <c r="AK14" s="93"/>
      <c r="AL14" s="93"/>
    </row>
    <row r="15" spans="1:38">
      <c r="A15" s="7" t="s">
        <v>18</v>
      </c>
      <c r="B15" s="8"/>
      <c r="C15" s="9">
        <f>C1340</f>
        <v>128161</v>
      </c>
      <c r="D15" s="6">
        <f t="shared" si="0"/>
        <v>4.7808977468106147E-2</v>
      </c>
      <c r="E15" s="9">
        <f>E1340</f>
        <v>145941</v>
      </c>
      <c r="F15" s="5">
        <f t="shared" si="1"/>
        <v>4.8292404967789838E-2</v>
      </c>
      <c r="G15" s="6">
        <f>IF(C15=0,0,((E15-C15)/C15))</f>
        <v>0.13873175146885558</v>
      </c>
      <c r="H15" s="9">
        <f>H1340</f>
        <v>245941</v>
      </c>
      <c r="I15" s="5">
        <f t="shared" si="3"/>
        <v>6.4889892900714702E-2</v>
      </c>
      <c r="J15" s="10">
        <f>IF(E15=0,0,((H15-E15)/E15))</f>
        <v>0.68520840613672651</v>
      </c>
      <c r="K15" s="93"/>
      <c r="L15" s="93"/>
      <c r="M15" s="93"/>
      <c r="N15" s="93"/>
      <c r="O15" s="93"/>
      <c r="P15" s="101"/>
      <c r="Q15" s="93"/>
      <c r="R15" s="93"/>
      <c r="S15" s="93"/>
      <c r="T15" s="93"/>
      <c r="U15" s="93"/>
      <c r="V15" s="93"/>
      <c r="W15" s="93"/>
      <c r="X15" s="93"/>
      <c r="Y15" s="93" t="str">
        <f t="shared" si="9"/>
        <v>Food Services</v>
      </c>
      <c r="Z15" s="101">
        <f t="shared" si="10"/>
        <v>137766</v>
      </c>
      <c r="AA15" s="101">
        <f t="shared" si="11"/>
        <v>150559</v>
      </c>
      <c r="AB15" s="101">
        <f t="shared" si="12"/>
        <v>174838</v>
      </c>
      <c r="AC15" s="102">
        <f>T12</f>
        <v>0</v>
      </c>
      <c r="AD15" s="103">
        <f>V17</f>
        <v>0</v>
      </c>
      <c r="AE15" s="103">
        <f>X17</f>
        <v>0</v>
      </c>
      <c r="AF15" s="103">
        <f>Z17</f>
        <v>0</v>
      </c>
      <c r="AG15" s="93"/>
      <c r="AH15" s="93"/>
      <c r="AI15" s="93"/>
      <c r="AJ15" s="93"/>
      <c r="AK15" s="93"/>
      <c r="AL15" s="93"/>
    </row>
    <row r="16" spans="1:38">
      <c r="A16" s="7" t="s">
        <v>19</v>
      </c>
      <c r="B16" s="8"/>
      <c r="C16" s="9">
        <f>C1417</f>
        <v>0</v>
      </c>
      <c r="D16" s="6">
        <f t="shared" si="0"/>
        <v>0</v>
      </c>
      <c r="E16" s="9">
        <f>E1417</f>
        <v>0</v>
      </c>
      <c r="F16" s="5">
        <f t="shared" si="1"/>
        <v>0</v>
      </c>
      <c r="G16" s="6">
        <f>IF(C16=0,0,((E16-C16)/C16))</f>
        <v>0</v>
      </c>
      <c r="H16" s="9">
        <f>H1417</f>
        <v>235422</v>
      </c>
      <c r="I16" s="5">
        <f t="shared" si="3"/>
        <v>6.2114524892035311E-2</v>
      </c>
      <c r="J16" s="10">
        <f>IF(E16=0,0,((H16-E16)/E16))</f>
        <v>0</v>
      </c>
      <c r="K16" s="93"/>
      <c r="L16" s="93"/>
      <c r="M16" s="93"/>
      <c r="N16" s="93"/>
      <c r="O16" s="93"/>
      <c r="P16" s="101"/>
      <c r="Q16" s="93"/>
      <c r="R16" s="93"/>
      <c r="S16" s="93"/>
      <c r="T16" s="93"/>
      <c r="U16" s="93"/>
      <c r="V16" s="93"/>
      <c r="W16" s="93"/>
      <c r="X16" s="93"/>
      <c r="Y16" s="93" t="str">
        <f t="shared" si="9"/>
        <v>Capital Improvements</v>
      </c>
      <c r="Z16" s="101">
        <f t="shared" si="10"/>
        <v>128161</v>
      </c>
      <c r="AA16" s="101">
        <f t="shared" si="11"/>
        <v>145941</v>
      </c>
      <c r="AB16" s="101">
        <f t="shared" si="12"/>
        <v>245941</v>
      </c>
      <c r="AC16" s="102">
        <f>T16</f>
        <v>0</v>
      </c>
      <c r="AD16" s="103">
        <f>V19</f>
        <v>0</v>
      </c>
      <c r="AE16" s="103">
        <f>X19</f>
        <v>0</v>
      </c>
      <c r="AF16" s="103">
        <f>Z19</f>
        <v>0</v>
      </c>
      <c r="AG16" s="93"/>
      <c r="AH16" s="93"/>
      <c r="AI16" s="93"/>
      <c r="AJ16" s="93"/>
      <c r="AK16" s="93"/>
      <c r="AL16" s="93"/>
    </row>
    <row r="17" spans="1:38" ht="15.75" thickBot="1">
      <c r="A17" s="7" t="s">
        <v>20</v>
      </c>
      <c r="B17" s="104"/>
      <c r="C17" s="105">
        <f>C1261+C1098</f>
        <v>14058</v>
      </c>
      <c r="D17" s="6">
        <f t="shared" si="0"/>
        <v>5.2441741656715866E-3</v>
      </c>
      <c r="E17" s="105">
        <f>E1261+E1098</f>
        <v>20446</v>
      </c>
      <c r="F17" s="5">
        <f t="shared" si="1"/>
        <v>6.7656553810884609E-3</v>
      </c>
      <c r="G17" s="11">
        <f>IF(C17=0,0,((E17-C17)/C17))</f>
        <v>0.45440318679755298</v>
      </c>
      <c r="H17" s="105">
        <f>H1261+H1098</f>
        <v>27788</v>
      </c>
      <c r="I17" s="5">
        <f t="shared" si="3"/>
        <v>7.3316785079554038E-3</v>
      </c>
      <c r="J17" s="106">
        <f>IF(E17=0,0,((H17-E17)/E17))</f>
        <v>0.35909224298151227</v>
      </c>
      <c r="K17" s="93"/>
      <c r="L17" s="93"/>
      <c r="M17" s="93"/>
      <c r="N17" s="93"/>
      <c r="O17" s="93"/>
      <c r="P17" s="101"/>
      <c r="Q17" s="93"/>
      <c r="R17" s="93"/>
      <c r="S17" s="93"/>
      <c r="T17" s="93"/>
      <c r="U17" s="93"/>
      <c r="V17" s="93"/>
      <c r="W17" s="93"/>
      <c r="X17" s="93"/>
      <c r="Y17" s="93" t="str">
        <f t="shared" si="9"/>
        <v>Debt Services</v>
      </c>
      <c r="Z17" s="101">
        <f t="shared" si="10"/>
        <v>0</v>
      </c>
      <c r="AA17" s="101">
        <f t="shared" si="11"/>
        <v>0</v>
      </c>
      <c r="AB17" s="101">
        <f t="shared" si="12"/>
        <v>235422</v>
      </c>
      <c r="AC17" s="102">
        <f>T20</f>
        <v>0</v>
      </c>
      <c r="AD17" s="103">
        <f>V23</f>
        <v>0</v>
      </c>
      <c r="AE17" s="103">
        <f>X23</f>
        <v>0</v>
      </c>
      <c r="AF17" s="103">
        <f>Z23</f>
        <v>48355</v>
      </c>
      <c r="AG17" s="93"/>
      <c r="AH17" s="93"/>
      <c r="AI17" s="93"/>
      <c r="AJ17" s="93"/>
      <c r="AK17" s="93"/>
      <c r="AL17" s="93"/>
    </row>
    <row r="18" spans="1:38" ht="5.25" customHeight="1" thickTop="1">
      <c r="A18" s="29"/>
      <c r="B18" s="107"/>
      <c r="C18" s="30"/>
      <c r="D18" s="12"/>
      <c r="E18" s="30"/>
      <c r="F18" s="12"/>
      <c r="G18" s="12"/>
      <c r="H18" s="30"/>
      <c r="I18" s="12"/>
      <c r="J18" s="49"/>
      <c r="K18" s="93"/>
      <c r="L18" s="93"/>
      <c r="M18" s="93"/>
      <c r="N18" s="93"/>
      <c r="O18" s="93"/>
      <c r="P18" s="101"/>
      <c r="Q18" s="93"/>
      <c r="R18" s="93"/>
      <c r="S18" s="93"/>
      <c r="T18" s="93"/>
      <c r="U18" s="93"/>
      <c r="V18" s="93"/>
      <c r="W18" s="93"/>
      <c r="X18" s="93"/>
      <c r="Y18" s="93" t="str">
        <f t="shared" si="9"/>
        <v>Other Costs</v>
      </c>
      <c r="Z18" s="101">
        <f t="shared" si="10"/>
        <v>14058</v>
      </c>
      <c r="AA18" s="101">
        <f t="shared" si="11"/>
        <v>20446</v>
      </c>
      <c r="AB18" s="101">
        <f t="shared" si="12"/>
        <v>27788</v>
      </c>
      <c r="AC18" s="102">
        <f>T33</f>
        <v>0</v>
      </c>
      <c r="AD18" s="103">
        <f>V29</f>
        <v>0</v>
      </c>
      <c r="AE18" s="103">
        <f>X29</f>
        <v>0</v>
      </c>
      <c r="AF18" s="103">
        <f>Z31</f>
        <v>27788</v>
      </c>
      <c r="AG18" s="93"/>
      <c r="AH18" s="93"/>
      <c r="AI18" s="93"/>
      <c r="AJ18" s="93"/>
      <c r="AK18" s="93"/>
      <c r="AL18" s="93"/>
    </row>
    <row r="19" spans="1:38" ht="15.75" customHeight="1">
      <c r="A19" s="50" t="s">
        <v>192</v>
      </c>
      <c r="B19" s="108"/>
      <c r="C19" s="21">
        <f>SUM(C8:C17)</f>
        <v>2680689</v>
      </c>
      <c r="D19" s="5">
        <f>IF($C$19=0,0,C19/$C$19)</f>
        <v>1</v>
      </c>
      <c r="E19" s="21">
        <f>SUM(E8:E17)</f>
        <v>3022028</v>
      </c>
      <c r="F19" s="5">
        <f>IF($E$19=0,0,E19/$E$19)</f>
        <v>1</v>
      </c>
      <c r="G19" s="5">
        <f>IF(C19=0,0,((E19-C19)/C19))</f>
        <v>0.12733256263594919</v>
      </c>
      <c r="H19" s="21">
        <f>SUM(H8:H17)</f>
        <v>3790128</v>
      </c>
      <c r="I19" s="5">
        <f>IF($H$19=0,0,H19/$H$19)</f>
        <v>1</v>
      </c>
      <c r="J19" s="15">
        <f>IF(E19=0,0,((H19-E19)/E19))</f>
        <v>0.25416706926606902</v>
      </c>
      <c r="K19" s="93"/>
      <c r="L19" s="93"/>
      <c r="M19" s="93"/>
      <c r="N19" s="93"/>
      <c r="O19" s="93"/>
      <c r="P19" s="101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102"/>
      <c r="AD19" s="103"/>
      <c r="AE19" s="103"/>
      <c r="AF19" s="103"/>
      <c r="AG19" s="93"/>
      <c r="AH19" s="93"/>
      <c r="AI19" s="93"/>
      <c r="AJ19" s="93"/>
      <c r="AK19" s="93"/>
      <c r="AL19" s="93"/>
    </row>
    <row r="20" spans="1:38" ht="3" customHeight="1">
      <c r="A20" s="64"/>
      <c r="B20" s="60"/>
      <c r="C20" s="45"/>
      <c r="D20" s="13"/>
      <c r="E20" s="45"/>
      <c r="F20" s="13"/>
      <c r="G20" s="13"/>
      <c r="H20" s="45"/>
      <c r="I20" s="13"/>
      <c r="J20" s="20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102"/>
      <c r="AD20" s="103"/>
      <c r="AE20" s="103"/>
      <c r="AF20" s="103"/>
      <c r="AG20" s="93"/>
      <c r="AH20" s="93"/>
      <c r="AI20" s="93"/>
      <c r="AJ20" s="93"/>
      <c r="AK20" s="93"/>
      <c r="AL20" s="93"/>
    </row>
    <row r="21" spans="1:38" ht="18" customHeight="1" thickBot="1">
      <c r="A21" s="321" t="s">
        <v>22</v>
      </c>
      <c r="B21" s="321"/>
      <c r="C21" s="322">
        <f>C19/H1646</f>
        <v>13889.580310880829</v>
      </c>
      <c r="D21" s="323"/>
      <c r="E21" s="322">
        <f>E19/J1646</f>
        <v>15148.010025062656</v>
      </c>
      <c r="F21" s="323"/>
      <c r="G21" s="323">
        <f>IF(C21=0,0,((E21-C21)/C21))</f>
        <v>9.060242901623157E-2</v>
      </c>
      <c r="H21" s="322">
        <f>IF(L1646=0,0,(H19/L1646))</f>
        <v>18950.64</v>
      </c>
      <c r="I21" s="323"/>
      <c r="J21" s="324">
        <f>IF(E21=0,0,((H21-E21)/E21))</f>
        <v>0.2510316515929038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 t="s">
        <v>21</v>
      </c>
      <c r="W21" s="93"/>
      <c r="X21" s="93"/>
      <c r="Y21" s="93"/>
      <c r="Z21" s="93" t="str">
        <f>H6</f>
        <v>2018-2019</v>
      </c>
      <c r="AA21" s="93"/>
      <c r="AB21" s="93"/>
      <c r="AC21" s="93"/>
      <c r="AD21" s="101"/>
      <c r="AE21" s="101"/>
      <c r="AF21" s="101"/>
      <c r="AG21" s="93"/>
      <c r="AH21" s="93"/>
      <c r="AI21" s="93"/>
      <c r="AJ21" s="93"/>
      <c r="AK21" s="93"/>
      <c r="AL21" s="93"/>
    </row>
    <row r="22" spans="1:38" ht="5.25" customHeight="1">
      <c r="A22" s="29"/>
      <c r="B22" s="60"/>
      <c r="C22" s="320"/>
      <c r="D22" s="12"/>
      <c r="E22" s="320"/>
      <c r="F22" s="12"/>
      <c r="G22" s="12"/>
      <c r="H22" s="320"/>
      <c r="I22" s="12"/>
      <c r="J22" s="49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 t="s">
        <v>12</v>
      </c>
      <c r="W22" s="93"/>
      <c r="X22" s="93"/>
      <c r="Y22" s="93" t="str">
        <f>A8</f>
        <v>Instruction</v>
      </c>
      <c r="Z22" s="101">
        <f t="shared" ref="Z22:Z31" si="13">H8</f>
        <v>1820880</v>
      </c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</row>
    <row r="23" spans="1:38" ht="15.75" customHeight="1">
      <c r="A23" s="50" t="s">
        <v>191</v>
      </c>
      <c r="B23" s="60"/>
      <c r="C23" s="21">
        <f>C19-[1]C016!$C$43-[1]C062!$C$47-[1]C063!$C$47</f>
        <v>2544879</v>
      </c>
      <c r="D23" s="5">
        <f>IF(C23=0,0,C23/C23)</f>
        <v>1</v>
      </c>
      <c r="E23" s="21">
        <f>E19-[1]C016!$D$43-[1]C062!$D$47-[1]C063!$D$47</f>
        <v>2815452</v>
      </c>
      <c r="F23" s="5">
        <f>IF(E23=0,0,E23/E23)</f>
        <v>1</v>
      </c>
      <c r="G23" s="5">
        <f>IF(C23=0,0,((E23-C23)/C23))</f>
        <v>0.10632057555585157</v>
      </c>
      <c r="H23" s="21">
        <f>H19-[1]C016!$E$43-[1]C062!$E$47-[1]C063!$E$47</f>
        <v>3101985</v>
      </c>
      <c r="I23" s="5">
        <f>IF(H23=0,0,H23/H23)</f>
        <v>1</v>
      </c>
      <c r="J23" s="15">
        <f>IF(E23=0,0,((H23-E23)/E23))</f>
        <v>0.10177158054905572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 t="str">
        <f>A9</f>
        <v>Student Support Services</v>
      </c>
      <c r="Z23" s="101">
        <f t="shared" si="13"/>
        <v>48355</v>
      </c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38" ht="3.75" customHeight="1">
      <c r="A24" s="64"/>
      <c r="B24" s="60"/>
      <c r="C24" s="45"/>
      <c r="D24" s="13"/>
      <c r="E24" s="31"/>
      <c r="F24" s="12"/>
      <c r="G24" s="12"/>
      <c r="H24" s="30"/>
      <c r="I24" s="12"/>
      <c r="J24" s="49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 t="s">
        <v>14</v>
      </c>
      <c r="Z24" s="101">
        <f t="shared" si="13"/>
        <v>60055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38" ht="13.5" customHeight="1" thickBot="1">
      <c r="A25" s="321" t="s">
        <v>22</v>
      </c>
      <c r="B25" s="325"/>
      <c r="C25" s="322">
        <f>C23/H1646</f>
        <v>13185.901554404145</v>
      </c>
      <c r="D25" s="323"/>
      <c r="E25" s="326">
        <f>E23/J1646</f>
        <v>14112.541353383458</v>
      </c>
      <c r="F25" s="323"/>
      <c r="G25" s="323">
        <f>IF(C25=0,0,((E25-C25)/C25))</f>
        <v>7.0275043018944092E-2</v>
      </c>
      <c r="H25" s="322">
        <f>IF(L1646=0,0,H23/L1646)</f>
        <v>15509.924999999999</v>
      </c>
      <c r="I25" s="323"/>
      <c r="J25" s="324">
        <f>IF(E25=0,0,((H25-E25)/E25))</f>
        <v>9.9017151597683067E-2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 t="str">
        <f>A11</f>
        <v>Administration &amp; Support</v>
      </c>
      <c r="Z25" s="101">
        <f t="shared" si="13"/>
        <v>564914</v>
      </c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38">
      <c r="A26" s="60"/>
      <c r="B26" s="60"/>
      <c r="C26" s="16"/>
      <c r="D26" s="17"/>
      <c r="E26" s="16"/>
      <c r="F26" s="17"/>
      <c r="G26" s="17"/>
      <c r="H26" s="16"/>
      <c r="I26" s="17"/>
      <c r="J26" s="18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 t="str">
        <f>A12</f>
        <v>Operations &amp; Maintenance</v>
      </c>
      <c r="Z26" s="101">
        <f t="shared" si="13"/>
        <v>431080</v>
      </c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ht="15.75">
      <c r="A27" s="463" t="s">
        <v>193</v>
      </c>
      <c r="B27" s="463"/>
      <c r="C27" s="463"/>
      <c r="D27" s="463"/>
      <c r="E27" s="463"/>
      <c r="F27" s="463"/>
      <c r="G27" s="463"/>
      <c r="H27" s="463"/>
      <c r="I27" s="463"/>
      <c r="J27" s="46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 t="s">
        <v>16</v>
      </c>
      <c r="Z27" s="101">
        <f t="shared" si="13"/>
        <v>180855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8">
      <c r="A28" s="334" t="s">
        <v>198</v>
      </c>
      <c r="B28" s="60"/>
      <c r="C28" s="9">
        <f>C8-SUM([1]C016!$C$59:$C$61)</f>
        <v>1533442</v>
      </c>
      <c r="D28" s="6">
        <f>IF(C19=0,0,ROUND(C28/C19,2))</f>
        <v>0.56999999999999995</v>
      </c>
      <c r="E28" s="9">
        <f>E8-SUM([1]C016!$D$59:$D$61)</f>
        <v>1653406</v>
      </c>
      <c r="F28" s="6">
        <f>IF(E19=0,0,ROUND(E28/E19,2))</f>
        <v>0.55000000000000004</v>
      </c>
      <c r="G28" s="6">
        <f>F28-D28</f>
        <v>-1.9999999999999907E-2</v>
      </c>
      <c r="H28" s="9">
        <f>H8-SUM([1]C016!$E$59:$E$61)</f>
        <v>1820880</v>
      </c>
      <c r="I28" s="6">
        <f>IF(H19=0,0,ROUND(H28/H19,2))</f>
        <v>0.48</v>
      </c>
      <c r="J28" s="10">
        <f>I28-F28</f>
        <v>-7.0000000000000062E-2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 t="s">
        <v>17</v>
      </c>
      <c r="Z28" s="101">
        <f t="shared" si="13"/>
        <v>174838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</row>
    <row r="29" spans="1:38">
      <c r="A29" s="334" t="s">
        <v>199</v>
      </c>
      <c r="B29" s="60"/>
      <c r="C29" s="9">
        <f>C28</f>
        <v>1533442</v>
      </c>
      <c r="D29" s="6">
        <f>IF(C23=0,0,ROUND(C29/C23,2))</f>
        <v>0.6</v>
      </c>
      <c r="E29" s="9">
        <f>E28</f>
        <v>1653406</v>
      </c>
      <c r="F29" s="6">
        <f>IF(E23=0,0,ROUND(E29/E23,2))</f>
        <v>0.59</v>
      </c>
      <c r="G29" s="6">
        <f>F29-D29</f>
        <v>-1.0000000000000009E-2</v>
      </c>
      <c r="H29" s="9">
        <f>H28</f>
        <v>1820880</v>
      </c>
      <c r="I29" s="6">
        <f>IF(H23=0,0,ROUND(H29/H23,2))</f>
        <v>0.59</v>
      </c>
      <c r="J29" s="10">
        <f>I29-F29</f>
        <v>0</v>
      </c>
      <c r="K29" s="93"/>
      <c r="L29" s="93"/>
      <c r="M29" s="93"/>
      <c r="N29" s="93"/>
      <c r="O29" s="93"/>
      <c r="P29" s="93"/>
      <c r="Q29" s="18"/>
      <c r="R29" s="93"/>
      <c r="S29" s="93"/>
      <c r="T29" s="93"/>
      <c r="U29" s="93"/>
      <c r="V29" s="93"/>
      <c r="W29" s="93"/>
      <c r="X29" s="93"/>
      <c r="Y29" s="93" t="str">
        <f>A15</f>
        <v>Capital Improvements</v>
      </c>
      <c r="Z29" s="101">
        <f t="shared" si="13"/>
        <v>245941</v>
      </c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</row>
    <row r="30" spans="1:38" ht="6" customHeight="1">
      <c r="A30" s="423"/>
      <c r="B30" s="60"/>
      <c r="C30" s="19"/>
      <c r="D30" s="17"/>
      <c r="E30" s="19"/>
      <c r="F30" s="17"/>
      <c r="G30" s="17"/>
      <c r="H30" s="19"/>
      <c r="I30" s="17"/>
      <c r="J30" s="18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 t="str">
        <f>A16</f>
        <v>Debt Services</v>
      </c>
      <c r="Z30" s="101">
        <f t="shared" si="13"/>
        <v>235422</v>
      </c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</row>
    <row r="31" spans="1:38" ht="6.75" customHeight="1">
      <c r="A31" s="60"/>
      <c r="B31" s="60"/>
      <c r="C31" s="19"/>
      <c r="D31" s="17"/>
      <c r="E31" s="19"/>
      <c r="F31" s="17"/>
      <c r="G31" s="17"/>
      <c r="H31" s="19"/>
      <c r="I31" s="17"/>
      <c r="J31" s="1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 t="str">
        <f>A17</f>
        <v>Other Costs</v>
      </c>
      <c r="Z31" s="101">
        <f t="shared" si="13"/>
        <v>27788</v>
      </c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spans="1:38" ht="63.75" customHeight="1">
      <c r="A32" s="465" t="s">
        <v>241</v>
      </c>
      <c r="B32" s="465"/>
      <c r="C32" s="465"/>
      <c r="D32" s="465"/>
      <c r="E32" s="465"/>
      <c r="F32" s="465"/>
      <c r="G32" s="465"/>
      <c r="H32" s="465"/>
      <c r="I32" s="465"/>
      <c r="J32" s="465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01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</row>
    <row r="33" spans="1:38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101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</row>
    <row r="34" spans="1:38" ht="16.5">
      <c r="A34" s="466" t="s">
        <v>194</v>
      </c>
      <c r="B34" s="466"/>
      <c r="C34" s="466"/>
      <c r="D34" s="466"/>
      <c r="E34" s="466"/>
      <c r="F34" s="466"/>
      <c r="G34" s="466"/>
      <c r="H34" s="466"/>
      <c r="I34" s="466"/>
      <c r="J34" s="466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101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</row>
    <row r="35" spans="1:38" ht="16.5">
      <c r="A35" s="466" t="s">
        <v>195</v>
      </c>
      <c r="B35" s="466"/>
      <c r="C35" s="466"/>
      <c r="D35" s="466"/>
      <c r="E35" s="466"/>
      <c r="F35" s="466"/>
      <c r="G35" s="466"/>
      <c r="H35" s="466"/>
      <c r="I35" s="466"/>
      <c r="J35" s="466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101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</row>
    <row r="36" spans="1:38">
      <c r="A36" s="110"/>
      <c r="B36" s="60"/>
      <c r="C36" s="60"/>
      <c r="D36" s="60"/>
      <c r="E36" s="60"/>
      <c r="F36" s="60"/>
      <c r="G36" s="60"/>
      <c r="H36" s="60"/>
      <c r="I36" s="6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01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</row>
    <row r="37" spans="1:38" ht="15" customHeight="1">
      <c r="A37" s="111" t="s">
        <v>162</v>
      </c>
      <c r="B37" s="60"/>
      <c r="C37" s="60"/>
      <c r="D37" s="60"/>
      <c r="E37" s="60"/>
      <c r="F37" s="60"/>
      <c r="G37" s="60"/>
      <c r="H37" s="60"/>
      <c r="I37" s="60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101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</row>
    <row r="38" spans="1:38">
      <c r="A38" s="111"/>
      <c r="B38" s="60"/>
      <c r="C38" s="60"/>
      <c r="D38" s="60"/>
      <c r="E38" s="60"/>
      <c r="F38" s="60"/>
      <c r="G38" s="60"/>
      <c r="H38" s="60"/>
      <c r="I38" s="60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101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</row>
    <row r="39" spans="1:38">
      <c r="A39" s="111" t="s">
        <v>23</v>
      </c>
      <c r="B39" s="60"/>
      <c r="C39" s="60"/>
      <c r="D39" s="60"/>
      <c r="E39" s="60"/>
      <c r="F39" s="60"/>
      <c r="G39" s="60"/>
      <c r="H39" s="60"/>
      <c r="I39" s="60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101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</row>
    <row r="40" spans="1:38">
      <c r="A40" s="60" t="s">
        <v>24</v>
      </c>
      <c r="B40" s="60"/>
      <c r="C40" s="60"/>
      <c r="D40" s="60"/>
      <c r="E40" s="60" t="s">
        <v>25</v>
      </c>
      <c r="F40" s="60"/>
      <c r="G40" s="60"/>
      <c r="H40" s="60"/>
      <c r="I40" s="60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101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</row>
    <row r="41" spans="1:38">
      <c r="A41" s="60" t="s">
        <v>201</v>
      </c>
      <c r="B41" s="60"/>
      <c r="C41" s="60"/>
      <c r="D41" s="60"/>
      <c r="E41" s="60" t="s">
        <v>26</v>
      </c>
      <c r="F41" s="60"/>
      <c r="G41" s="60"/>
      <c r="H41" s="60"/>
      <c r="I41" s="60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101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</row>
    <row r="42" spans="1:38">
      <c r="A42" s="60" t="s">
        <v>203</v>
      </c>
      <c r="B42" s="60"/>
      <c r="C42" s="60"/>
      <c r="D42" s="60"/>
      <c r="E42" s="60" t="s">
        <v>216</v>
      </c>
      <c r="F42" s="60"/>
      <c r="G42" s="60"/>
      <c r="H42" s="60"/>
      <c r="I42" s="60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101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>
      <c r="A43" s="60" t="s">
        <v>215</v>
      </c>
      <c r="B43" s="60"/>
      <c r="C43" s="60"/>
      <c r="D43" s="60"/>
      <c r="E43" s="60" t="s">
        <v>27</v>
      </c>
      <c r="F43" s="60"/>
      <c r="G43" s="60"/>
      <c r="H43" s="60"/>
      <c r="I43" s="6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</row>
    <row r="44" spans="1:38">
      <c r="A44" s="60" t="s">
        <v>29</v>
      </c>
      <c r="B44" s="60"/>
      <c r="C44" s="60"/>
      <c r="D44" s="60"/>
      <c r="E44" s="60" t="s">
        <v>28</v>
      </c>
      <c r="F44" s="60"/>
      <c r="G44" s="60"/>
      <c r="H44" s="60"/>
      <c r="I44" s="60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</row>
    <row r="45" spans="1:38">
      <c r="A45" s="60"/>
      <c r="B45" s="60"/>
      <c r="C45" s="60"/>
      <c r="D45" s="60"/>
      <c r="E45" s="60" t="s">
        <v>30</v>
      </c>
      <c r="F45" s="60"/>
      <c r="G45" s="60"/>
      <c r="H45" s="60"/>
      <c r="I45" s="60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1:38">
      <c r="A46" s="60"/>
      <c r="B46" s="60"/>
      <c r="C46" s="60"/>
      <c r="D46" s="60"/>
      <c r="E46" s="60"/>
      <c r="F46" s="60"/>
      <c r="G46" s="60"/>
      <c r="H46" s="60"/>
      <c r="I46" s="60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</row>
    <row r="47" spans="1:38">
      <c r="A47" s="60"/>
      <c r="B47" s="60"/>
      <c r="C47" s="60"/>
      <c r="D47" s="60"/>
      <c r="E47" s="60"/>
      <c r="F47" s="60"/>
      <c r="G47" s="60"/>
      <c r="H47" s="60"/>
      <c r="I47" s="60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</row>
    <row r="48" spans="1:38">
      <c r="A48" s="60"/>
      <c r="B48" s="60"/>
      <c r="C48" s="60"/>
      <c r="D48" s="60"/>
      <c r="E48" s="60"/>
      <c r="F48" s="60"/>
      <c r="G48" s="60"/>
      <c r="H48" s="60"/>
      <c r="I48" s="60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</row>
    <row r="49" spans="1:38">
      <c r="A49" s="60"/>
      <c r="B49" s="60"/>
      <c r="C49" s="60"/>
      <c r="D49" s="60"/>
      <c r="E49" s="60"/>
      <c r="F49" s="60"/>
      <c r="G49" s="60"/>
      <c r="H49" s="60"/>
      <c r="I49" s="60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</row>
    <row r="50" spans="1:38">
      <c r="A50" s="60"/>
      <c r="B50" s="60"/>
      <c r="C50" s="60"/>
      <c r="D50" s="60"/>
      <c r="E50" s="60"/>
      <c r="F50" s="60"/>
      <c r="G50" s="60"/>
      <c r="H50" s="60"/>
      <c r="I50" s="60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</row>
    <row r="51" spans="1:38">
      <c r="A51" s="60"/>
      <c r="B51" s="60"/>
      <c r="C51" s="60"/>
      <c r="D51" s="60"/>
      <c r="E51" s="60"/>
      <c r="F51" s="60"/>
      <c r="G51" s="60"/>
      <c r="H51" s="60"/>
      <c r="I51" s="6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</row>
    <row r="52" spans="1:38">
      <c r="A52" s="60"/>
      <c r="B52" s="60"/>
      <c r="C52" s="60"/>
      <c r="D52" s="60"/>
      <c r="E52" s="60"/>
      <c r="F52" s="60"/>
      <c r="G52" s="60"/>
      <c r="H52" s="60"/>
      <c r="I52" s="60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</row>
    <row r="53" spans="1:38">
      <c r="A53" s="60"/>
      <c r="B53" s="60"/>
      <c r="C53" s="60"/>
      <c r="D53" s="60"/>
      <c r="E53" s="60"/>
      <c r="F53" s="60"/>
      <c r="G53" s="60"/>
      <c r="H53" s="60"/>
      <c r="I53" s="60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</row>
    <row r="54" spans="1:38">
      <c r="A54" s="60"/>
      <c r="B54" s="60"/>
      <c r="C54" s="60"/>
      <c r="D54" s="60"/>
      <c r="E54" s="60"/>
      <c r="F54" s="60"/>
      <c r="G54" s="60"/>
      <c r="H54" s="60"/>
      <c r="I54" s="60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</row>
    <row r="55" spans="1:38">
      <c r="A55" s="60"/>
      <c r="B55" s="60"/>
      <c r="C55" s="60"/>
      <c r="D55" s="60"/>
      <c r="E55" s="60"/>
      <c r="F55" s="60"/>
      <c r="G55" s="60"/>
      <c r="H55" s="60"/>
      <c r="I55" s="60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</row>
    <row r="56" spans="1:38">
      <c r="A56" s="60"/>
      <c r="B56" s="60"/>
      <c r="C56" s="60"/>
      <c r="D56" s="60"/>
      <c r="E56" s="60"/>
      <c r="F56" s="60"/>
      <c r="G56" s="60"/>
      <c r="H56" s="60"/>
      <c r="I56" s="60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</row>
    <row r="57" spans="1:38">
      <c r="A57" s="60"/>
      <c r="B57" s="60"/>
      <c r="C57" s="60"/>
      <c r="D57" s="60"/>
      <c r="E57" s="60"/>
      <c r="F57" s="60"/>
      <c r="G57" s="60"/>
      <c r="H57" s="60"/>
      <c r="I57" s="60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</row>
    <row r="58" spans="1:38">
      <c r="A58" s="60"/>
      <c r="B58" s="60"/>
      <c r="C58" s="60"/>
      <c r="D58" s="60"/>
      <c r="E58" s="60"/>
      <c r="F58" s="60"/>
      <c r="G58" s="60"/>
      <c r="H58" s="60"/>
      <c r="I58" s="6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</row>
    <row r="59" spans="1:38">
      <c r="A59" s="60"/>
      <c r="B59" s="60"/>
      <c r="C59" s="60"/>
      <c r="D59" s="60"/>
      <c r="E59" s="60"/>
      <c r="F59" s="60"/>
      <c r="G59" s="60"/>
      <c r="H59" s="60"/>
      <c r="I59" s="60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</row>
    <row r="60" spans="1:38">
      <c r="A60" s="60"/>
      <c r="B60" s="60"/>
      <c r="C60" s="60"/>
      <c r="D60" s="60"/>
      <c r="E60" s="60"/>
      <c r="F60" s="60"/>
      <c r="G60" s="60"/>
      <c r="H60" s="60"/>
      <c r="I60" s="60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</row>
    <row r="61" spans="1:38">
      <c r="A61" s="60"/>
      <c r="B61" s="60"/>
      <c r="C61" s="60"/>
      <c r="D61" s="60"/>
      <c r="E61" s="60"/>
      <c r="F61" s="60"/>
      <c r="G61" s="60"/>
      <c r="H61" s="60"/>
      <c r="I61" s="60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</row>
    <row r="62" spans="1:38">
      <c r="A62" s="60"/>
      <c r="B62" s="60"/>
      <c r="C62" s="60"/>
      <c r="D62" s="60"/>
      <c r="E62" s="60"/>
      <c r="F62" s="60"/>
      <c r="G62" s="60"/>
      <c r="H62" s="60"/>
      <c r="I62" s="60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</row>
    <row r="63" spans="1:38">
      <c r="A63" s="60"/>
      <c r="B63" s="60"/>
      <c r="C63" s="60"/>
      <c r="D63" s="60"/>
      <c r="E63" s="60"/>
      <c r="F63" s="60"/>
      <c r="G63" s="60"/>
      <c r="H63" s="60"/>
      <c r="I63" s="60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</row>
    <row r="64" spans="1:38">
      <c r="A64" s="60"/>
      <c r="B64" s="60"/>
      <c r="C64" s="60"/>
      <c r="D64" s="60"/>
      <c r="E64" s="60"/>
      <c r="F64" s="60"/>
      <c r="G64" s="60"/>
      <c r="H64" s="60"/>
      <c r="I64" s="60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</row>
    <row r="65" spans="1:38">
      <c r="A65" s="60"/>
      <c r="B65" s="60"/>
      <c r="C65" s="60"/>
      <c r="D65" s="60"/>
      <c r="E65" s="60"/>
      <c r="F65" s="60"/>
      <c r="G65" s="60"/>
      <c r="H65" s="60"/>
      <c r="I65" s="60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</row>
    <row r="66" spans="1:38">
      <c r="A66" s="60"/>
      <c r="B66" s="60"/>
      <c r="C66" s="60"/>
      <c r="D66" s="60"/>
      <c r="E66" s="60"/>
      <c r="F66" s="60"/>
      <c r="G66" s="60"/>
      <c r="H66" s="60"/>
      <c r="I66" s="6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38">
      <c r="A67" s="60"/>
      <c r="B67" s="60"/>
      <c r="C67" s="60"/>
      <c r="D67" s="60"/>
      <c r="E67" s="60"/>
      <c r="F67" s="60"/>
      <c r="G67" s="60"/>
      <c r="H67" s="60"/>
      <c r="I67" s="60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38">
      <c r="A68" s="60"/>
      <c r="B68" s="60"/>
      <c r="C68" s="60"/>
      <c r="D68" s="60"/>
      <c r="E68" s="60"/>
      <c r="F68" s="60"/>
      <c r="G68" s="60"/>
      <c r="H68" s="60"/>
      <c r="I68" s="60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38">
      <c r="A69" s="60"/>
      <c r="B69" s="60"/>
      <c r="C69" s="60"/>
      <c r="D69" s="60"/>
      <c r="E69" s="60"/>
      <c r="F69" s="60"/>
      <c r="G69" s="60"/>
      <c r="H69" s="60"/>
      <c r="I69" s="60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38">
      <c r="A70" s="60"/>
      <c r="B70" s="60"/>
      <c r="C70" s="60"/>
      <c r="D70" s="60"/>
      <c r="E70" s="60"/>
      <c r="F70" s="60"/>
      <c r="G70" s="60"/>
      <c r="H70" s="60"/>
      <c r="I70" s="60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38">
      <c r="A71" s="60"/>
      <c r="B71" s="60"/>
      <c r="C71" s="60"/>
      <c r="D71" s="60"/>
      <c r="E71" s="60"/>
      <c r="F71" s="60"/>
      <c r="G71" s="60"/>
      <c r="H71" s="60"/>
      <c r="I71" s="60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38">
      <c r="A72" s="60"/>
      <c r="B72" s="60"/>
      <c r="C72" s="60"/>
      <c r="D72" s="60"/>
      <c r="E72" s="60"/>
      <c r="F72" s="60"/>
      <c r="G72" s="60"/>
      <c r="H72" s="60"/>
      <c r="I72" s="60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  <row r="73" spans="1:38">
      <c r="A73" s="60"/>
      <c r="B73" s="60"/>
      <c r="C73" s="60"/>
      <c r="D73" s="60"/>
      <c r="E73" s="60"/>
      <c r="F73" s="60"/>
      <c r="G73" s="60"/>
      <c r="H73" s="60"/>
      <c r="I73" s="6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</row>
    <row r="74" spans="1:38">
      <c r="A74" s="60"/>
      <c r="B74" s="60"/>
      <c r="C74" s="60"/>
      <c r="D74" s="60"/>
      <c r="E74" s="60"/>
      <c r="F74" s="60"/>
      <c r="G74" s="60"/>
      <c r="H74" s="60"/>
      <c r="I74" s="60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</row>
    <row r="75" spans="1:38">
      <c r="A75" s="60"/>
      <c r="B75" s="60"/>
      <c r="C75" s="60"/>
      <c r="D75" s="60"/>
      <c r="E75" s="60"/>
      <c r="F75" s="60"/>
      <c r="G75" s="60"/>
      <c r="H75" s="60"/>
      <c r="I75" s="60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</row>
    <row r="76" spans="1:38">
      <c r="A76" s="60"/>
      <c r="B76" s="60"/>
      <c r="C76" s="60"/>
      <c r="D76" s="60"/>
      <c r="E76" s="60"/>
      <c r="F76" s="60"/>
      <c r="G76" s="60"/>
      <c r="H76" s="60"/>
      <c r="I76" s="60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</row>
    <row r="77" spans="1:38">
      <c r="A77" s="60"/>
      <c r="B77" s="60"/>
      <c r="C77" s="60"/>
      <c r="D77" s="60"/>
      <c r="E77" s="60"/>
      <c r="F77" s="60"/>
      <c r="G77" s="60"/>
      <c r="H77" s="60"/>
      <c r="I77" s="60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</row>
    <row r="78" spans="1:38">
      <c r="A78" s="60"/>
      <c r="B78" s="60"/>
      <c r="C78" s="60"/>
      <c r="D78" s="60"/>
      <c r="E78" s="60"/>
      <c r="F78" s="60"/>
      <c r="G78" s="60"/>
      <c r="H78" s="60"/>
      <c r="I78" s="60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</row>
    <row r="79" spans="1:38">
      <c r="A79" s="60"/>
      <c r="B79" s="60"/>
      <c r="C79" s="60"/>
      <c r="D79" s="60"/>
      <c r="E79" s="60"/>
      <c r="F79" s="60"/>
      <c r="G79" s="60"/>
      <c r="H79" s="60"/>
      <c r="I79" s="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</row>
    <row r="80" spans="1:38">
      <c r="A80" s="60"/>
      <c r="B80" s="60"/>
      <c r="C80" s="60"/>
      <c r="D80" s="60"/>
      <c r="E80" s="60"/>
      <c r="F80" s="60"/>
      <c r="G80" s="60"/>
      <c r="H80" s="60"/>
      <c r="I80" s="60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</row>
    <row r="81" spans="1:38">
      <c r="A81" s="60"/>
      <c r="B81" s="60"/>
      <c r="C81" s="60"/>
      <c r="D81" s="60"/>
      <c r="E81" s="92" t="s">
        <v>0</v>
      </c>
      <c r="F81" s="60"/>
      <c r="G81" s="60"/>
      <c r="H81" s="1">
        <f>H1</f>
        <v>241</v>
      </c>
      <c r="I81" s="6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</row>
    <row r="82" spans="1:38">
      <c r="A82" s="60"/>
      <c r="B82" s="60"/>
      <c r="C82" s="60"/>
      <c r="D82" s="60"/>
      <c r="E82" s="60"/>
      <c r="F82" s="60"/>
      <c r="G82" s="60"/>
      <c r="H82" s="60"/>
      <c r="I82" s="60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1:38" ht="15.75">
      <c r="A83" s="95" t="s">
        <v>31</v>
      </c>
      <c r="B83" s="96"/>
      <c r="C83" s="96"/>
      <c r="D83" s="96"/>
      <c r="E83" s="96"/>
      <c r="F83" s="96"/>
      <c r="G83" s="96"/>
      <c r="H83" s="96"/>
      <c r="I83" s="9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</row>
    <row r="84" spans="1:38" ht="15.75">
      <c r="A84" s="95" t="s">
        <v>32</v>
      </c>
      <c r="B84" s="96"/>
      <c r="C84" s="96"/>
      <c r="D84" s="96"/>
      <c r="E84" s="96"/>
      <c r="F84" s="96"/>
      <c r="G84" s="96"/>
      <c r="H84" s="96"/>
      <c r="I84" s="9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</row>
    <row r="85" spans="1:38">
      <c r="A85" s="60"/>
      <c r="B85" s="60"/>
      <c r="C85" s="60"/>
      <c r="D85" s="60"/>
      <c r="E85" s="60"/>
      <c r="F85" s="60"/>
      <c r="G85" s="60"/>
      <c r="H85" s="60"/>
      <c r="I85" s="60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</row>
    <row r="86" spans="1:38">
      <c r="A86" s="60"/>
      <c r="B86" s="34" t="s">
        <v>1</v>
      </c>
      <c r="C86" s="23"/>
      <c r="D86" s="2" t="s">
        <v>2</v>
      </c>
      <c r="E86" s="35"/>
      <c r="F86" s="2" t="s">
        <v>2</v>
      </c>
      <c r="G86" s="2" t="s">
        <v>2</v>
      </c>
      <c r="H86" s="23"/>
      <c r="I86" s="2" t="s">
        <v>2</v>
      </c>
      <c r="J86" s="36" t="s">
        <v>2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</row>
    <row r="87" spans="1:38">
      <c r="A87" s="60"/>
      <c r="B87" s="37"/>
      <c r="C87" s="37" t="str">
        <f>C6</f>
        <v>2016-2017</v>
      </c>
      <c r="D87" s="3" t="s">
        <v>3</v>
      </c>
      <c r="E87" s="37" t="str">
        <f>E6</f>
        <v>2017-2018</v>
      </c>
      <c r="F87" s="3" t="s">
        <v>3</v>
      </c>
      <c r="G87" s="3" t="s">
        <v>4</v>
      </c>
      <c r="H87" s="37" t="str">
        <f>H6</f>
        <v>2018-2019</v>
      </c>
      <c r="I87" s="3" t="s">
        <v>3</v>
      </c>
      <c r="J87" s="38" t="s">
        <v>4</v>
      </c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</row>
    <row r="88" spans="1:38">
      <c r="A88" s="60"/>
      <c r="B88" s="39" t="s">
        <v>5</v>
      </c>
      <c r="C88" s="40" t="s">
        <v>6</v>
      </c>
      <c r="D88" s="69" t="s">
        <v>7</v>
      </c>
      <c r="E88" s="40" t="s">
        <v>6</v>
      </c>
      <c r="F88" s="69" t="s">
        <v>7</v>
      </c>
      <c r="G88" s="69" t="s">
        <v>8</v>
      </c>
      <c r="H88" s="40" t="s">
        <v>9</v>
      </c>
      <c r="I88" s="22" t="s">
        <v>7</v>
      </c>
      <c r="J88" s="38" t="s">
        <v>8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</row>
    <row r="89" spans="1:38">
      <c r="A89" s="23"/>
      <c r="B89" s="23"/>
      <c r="C89" s="23"/>
      <c r="D89" s="42"/>
      <c r="E89" s="42"/>
      <c r="F89" s="42"/>
      <c r="G89" s="42"/>
      <c r="H89" s="42"/>
      <c r="I89" s="23"/>
      <c r="J89" s="4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</row>
    <row r="90" spans="1:38">
      <c r="A90" s="26" t="s">
        <v>11</v>
      </c>
      <c r="B90" s="26"/>
      <c r="C90" s="21">
        <f>C421</f>
        <v>842653</v>
      </c>
      <c r="D90" s="5">
        <f>IF($C$106=0,0,C90/$C$106)</f>
        <v>0.59534450941215367</v>
      </c>
      <c r="E90" s="21">
        <f>E421</f>
        <v>1003999</v>
      </c>
      <c r="F90" s="5">
        <f>IF($E$106=0,0,E90/$E$106)</f>
        <v>0.59677195977372577</v>
      </c>
      <c r="G90" s="12">
        <f>IF(C90=0,0,((E90-C90)/C90))</f>
        <v>0.19147383323859288</v>
      </c>
      <c r="H90" s="21">
        <f>H421</f>
        <v>1026290</v>
      </c>
      <c r="I90" s="5">
        <f>IF($H$106=0,0,H90/$H$106)</f>
        <v>0.60479432196138427</v>
      </c>
      <c r="J90" s="15">
        <f>IF(E90=0,0,((H90-E90)/E90))</f>
        <v>2.2202213348818077E-2</v>
      </c>
      <c r="K90" s="93"/>
      <c r="L90" s="101"/>
      <c r="M90" s="101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</row>
    <row r="91" spans="1:38">
      <c r="A91" s="44"/>
      <c r="B91" s="23"/>
      <c r="C91" s="45"/>
      <c r="D91" s="46"/>
      <c r="E91" s="47"/>
      <c r="F91" s="112"/>
      <c r="G91" s="13"/>
      <c r="H91" s="47"/>
      <c r="I91" s="24"/>
      <c r="J91" s="20"/>
      <c r="K91" s="93"/>
      <c r="L91" s="101"/>
      <c r="M91" s="101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</row>
    <row r="92" spans="1:38">
      <c r="A92" s="26" t="s">
        <v>13</v>
      </c>
      <c r="B92" s="26"/>
      <c r="C92" s="21">
        <f>C507</f>
        <v>14713</v>
      </c>
      <c r="D92" s="5">
        <f>IF($C$106=0,0,C92/$C$106)</f>
        <v>1.0394911982727193E-2</v>
      </c>
      <c r="E92" s="21">
        <f>E507</f>
        <v>0</v>
      </c>
      <c r="F92" s="25">
        <f>IF($E$106=0,0,E92/$E$106)</f>
        <v>0</v>
      </c>
      <c r="G92" s="5">
        <f>IF(C92=0,0,((E92-C92)/C92))</f>
        <v>-1</v>
      </c>
      <c r="H92" s="21">
        <f>H507</f>
        <v>0</v>
      </c>
      <c r="I92" s="25">
        <f>IF($H$106=0,0,H92/$H$106)</f>
        <v>0</v>
      </c>
      <c r="J92" s="15">
        <f>IF(E92=0,0,((H92-E92)/E92))</f>
        <v>0</v>
      </c>
      <c r="K92" s="93"/>
      <c r="L92" s="101"/>
      <c r="M92" s="101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</row>
    <row r="93" spans="1:38">
      <c r="A93" s="44"/>
      <c r="B93" s="23"/>
      <c r="C93" s="45"/>
      <c r="D93" s="46"/>
      <c r="E93" s="47"/>
      <c r="F93" s="112"/>
      <c r="G93" s="13"/>
      <c r="H93" s="47"/>
      <c r="I93" s="24"/>
      <c r="J93" s="20"/>
      <c r="K93" s="93"/>
      <c r="L93" s="101"/>
      <c r="M93" s="101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</row>
    <row r="94" spans="1:38">
      <c r="A94" s="26" t="s">
        <v>14</v>
      </c>
      <c r="B94" s="26"/>
      <c r="C94" s="21">
        <f>C585</f>
        <v>29852</v>
      </c>
      <c r="D94" s="5">
        <f>IF($C$106=0,0,C94/$C$106)</f>
        <v>2.1090798104286834E-2</v>
      </c>
      <c r="E94" s="21">
        <f>E585</f>
        <v>30705</v>
      </c>
      <c r="F94" s="25">
        <f>IF($E$106=0,0,E94/$E$106)</f>
        <v>1.8250897685009895E-2</v>
      </c>
      <c r="G94" s="5">
        <f>IF(C94=0,0,((E94-C94)/C94))</f>
        <v>2.8574299879405064E-2</v>
      </c>
      <c r="H94" s="21">
        <f>H585</f>
        <v>32270</v>
      </c>
      <c r="I94" s="25">
        <f>IF($H$106=0,0,H94/$H$106)</f>
        <v>1.9016762094236396E-2</v>
      </c>
      <c r="J94" s="15">
        <f>IF(E94=0,0,((H94-E94)/E94))</f>
        <v>5.0968897573685071E-2</v>
      </c>
      <c r="K94" s="93"/>
      <c r="L94" s="101"/>
      <c r="M94" s="101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 t="s">
        <v>33</v>
      </c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</row>
    <row r="95" spans="1:38">
      <c r="A95" s="23"/>
      <c r="B95" s="23"/>
      <c r="C95" s="45"/>
      <c r="D95" s="46"/>
      <c r="E95" s="47"/>
      <c r="F95" s="112"/>
      <c r="G95" s="13"/>
      <c r="H95" s="47"/>
      <c r="I95" s="24"/>
      <c r="J95" s="20"/>
      <c r="K95" s="93"/>
      <c r="L95" s="101"/>
      <c r="M95" s="101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 t="str">
        <f>C6</f>
        <v>2016-2017</v>
      </c>
      <c r="Z95" s="93" t="str">
        <f>E6</f>
        <v>2017-2018</v>
      </c>
      <c r="AA95" s="93" t="str">
        <f>H6</f>
        <v>2018-2019</v>
      </c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</row>
    <row r="96" spans="1:38">
      <c r="A96" s="26" t="s">
        <v>214</v>
      </c>
      <c r="B96" s="26"/>
      <c r="C96" s="21">
        <f>C662+C741+C817</f>
        <v>406576</v>
      </c>
      <c r="D96" s="5">
        <f>IF($C$106=0,0,C96/$C$106)</f>
        <v>0.28725084852098764</v>
      </c>
      <c r="E96" s="21">
        <f>E662+E741+E817</f>
        <v>490048</v>
      </c>
      <c r="F96" s="25">
        <f>IF($E$106=0,0,E96/$E$106)</f>
        <v>0.29128206835185566</v>
      </c>
      <c r="G96" s="5">
        <f>IF(C96=0,0,((E96-C96)/C96))</f>
        <v>0.20530478926449175</v>
      </c>
      <c r="H96" s="27">
        <f>H662+H741+H817</f>
        <v>481559</v>
      </c>
      <c r="I96" s="25">
        <f>IF($H$106=0,0,H96/$H$106)</f>
        <v>0.28378348116945723</v>
      </c>
      <c r="J96" s="15">
        <f>IF(E96=0,0,((H96-E96)/E96))</f>
        <v>-1.7322792869269948E-2</v>
      </c>
      <c r="K96" s="93"/>
      <c r="L96" s="101"/>
      <c r="M96" s="101"/>
      <c r="N96" s="101"/>
      <c r="O96" s="101"/>
      <c r="P96" s="93"/>
      <c r="Q96" s="93"/>
      <c r="R96" s="93"/>
      <c r="S96" s="93"/>
      <c r="T96" s="93"/>
      <c r="U96" s="93"/>
      <c r="V96" s="93"/>
      <c r="W96" s="93"/>
      <c r="X96" s="93" t="str">
        <f>A90</f>
        <v>Instruction</v>
      </c>
      <c r="Y96" s="101">
        <f>C90</f>
        <v>842653</v>
      </c>
      <c r="Z96" s="101">
        <f>E90</f>
        <v>1003999</v>
      </c>
      <c r="AA96" s="101">
        <f>H90</f>
        <v>1026290</v>
      </c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</row>
    <row r="97" spans="1:38">
      <c r="A97" s="23"/>
      <c r="B97" s="23"/>
      <c r="C97" s="45"/>
      <c r="D97" s="46"/>
      <c r="E97" s="47"/>
      <c r="F97" s="112"/>
      <c r="G97" s="13"/>
      <c r="H97" s="47"/>
      <c r="I97" s="24"/>
      <c r="J97" s="20"/>
      <c r="K97" s="93"/>
      <c r="L97" s="101"/>
      <c r="M97" s="101"/>
      <c r="N97" s="101"/>
      <c r="O97" s="101"/>
      <c r="P97" s="93"/>
      <c r="Q97" s="93"/>
      <c r="R97" s="93"/>
      <c r="S97" s="93"/>
      <c r="T97" s="93"/>
      <c r="U97" s="93"/>
      <c r="V97" s="93"/>
      <c r="W97" s="93"/>
      <c r="X97" s="93" t="str">
        <f>A92</f>
        <v>Student Support</v>
      </c>
      <c r="Y97" s="101">
        <f>C92</f>
        <v>14713</v>
      </c>
      <c r="Z97" s="101">
        <f>E92</f>
        <v>0</v>
      </c>
      <c r="AA97" s="101">
        <f>H92</f>
        <v>0</v>
      </c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</row>
    <row r="98" spans="1:38">
      <c r="A98" s="29" t="s">
        <v>15</v>
      </c>
      <c r="B98" s="26"/>
      <c r="C98" s="30">
        <f>SUM(C897)</f>
        <v>78211</v>
      </c>
      <c r="D98" s="5">
        <f>IF($C$106=0,0,C98/$C$106)</f>
        <v>5.5257014958273398E-2</v>
      </c>
      <c r="E98" s="30">
        <f>SUM(E897)</f>
        <v>113317</v>
      </c>
      <c r="F98" s="25">
        <f>IF($E$106=0,0,E98/$E$106)</f>
        <v>6.7355055299536434E-2</v>
      </c>
      <c r="G98" s="5">
        <f>IF(C98=0,0,((E98-C98)/C98))</f>
        <v>0.44886269194870287</v>
      </c>
      <c r="H98" s="31">
        <f>SUM(H897)</f>
        <v>112400</v>
      </c>
      <c r="I98" s="25">
        <f>IF($H$106=0,0,H98/$H$106)</f>
        <v>6.6237497966909531E-2</v>
      </c>
      <c r="J98" s="15">
        <f>IF(E98=0,0,((H98-E98)/E98))</f>
        <v>-8.0923427199802323E-3</v>
      </c>
      <c r="K98" s="93"/>
      <c r="L98" s="93"/>
      <c r="M98" s="93"/>
      <c r="N98" s="101"/>
      <c r="O98" s="101"/>
      <c r="P98" s="101"/>
      <c r="Q98" s="93"/>
      <c r="R98" s="93"/>
      <c r="S98" s="93"/>
      <c r="T98" s="93"/>
      <c r="U98" s="93"/>
      <c r="V98" s="93"/>
      <c r="W98" s="93"/>
      <c r="X98" s="93" t="s">
        <v>14</v>
      </c>
      <c r="Y98" s="101">
        <f>C94</f>
        <v>29852</v>
      </c>
      <c r="Z98" s="101">
        <f>E94</f>
        <v>30705</v>
      </c>
      <c r="AA98" s="101">
        <f>H94</f>
        <v>32270</v>
      </c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</row>
    <row r="99" spans="1:38">
      <c r="A99" s="23"/>
      <c r="B99" s="29"/>
      <c r="C99" s="45"/>
      <c r="D99" s="48"/>
      <c r="E99" s="45"/>
      <c r="F99" s="17"/>
      <c r="G99" s="12"/>
      <c r="H99" s="45"/>
      <c r="I99" s="28"/>
      <c r="J99" s="49"/>
      <c r="K99" s="93"/>
      <c r="L99" s="93"/>
      <c r="M99" s="93"/>
      <c r="N99" s="101"/>
      <c r="O99" s="101"/>
      <c r="P99" s="101"/>
      <c r="Q99" s="93"/>
      <c r="R99" s="93"/>
      <c r="S99" s="93"/>
      <c r="T99" s="93"/>
      <c r="U99" s="93"/>
      <c r="V99" s="93"/>
      <c r="W99" s="93"/>
      <c r="X99" s="93" t="str">
        <f>A96</f>
        <v>Administration &amp; Support</v>
      </c>
      <c r="Y99" s="101">
        <f>C96</f>
        <v>406576</v>
      </c>
      <c r="Z99" s="101">
        <f>E96</f>
        <v>490048</v>
      </c>
      <c r="AA99" s="101">
        <f>H96</f>
        <v>481559</v>
      </c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</row>
    <row r="100" spans="1:38">
      <c r="A100" s="26" t="s">
        <v>16</v>
      </c>
      <c r="B100" s="29"/>
      <c r="C100" s="21">
        <f>C977</f>
        <v>43399</v>
      </c>
      <c r="D100" s="5">
        <f>IF($C$106=0,0,C100/$C$106)</f>
        <v>3.0661917021571228E-2</v>
      </c>
      <c r="E100" s="21">
        <f>E977</f>
        <v>44314</v>
      </c>
      <c r="F100" s="25">
        <f>IF($E$106=0,0,E100/$E$106)</f>
        <v>2.6340018889872283E-2</v>
      </c>
      <c r="G100" s="5">
        <f>IF(C100=0,0,((E100-C100)/C100))</f>
        <v>2.1083435102191295E-2</v>
      </c>
      <c r="H100" s="21">
        <f>H977</f>
        <v>44405</v>
      </c>
      <c r="I100" s="25">
        <f>IF($H$106=0,0,H100/$H$106)</f>
        <v>2.6167936808012614E-2</v>
      </c>
      <c r="J100" s="15">
        <f>IF(E100=0,0,((H100-E100)/E100))</f>
        <v>2.0535271020445008E-3</v>
      </c>
      <c r="K100" s="93"/>
      <c r="L100" s="93"/>
      <c r="M100" s="93"/>
      <c r="N100" s="101"/>
      <c r="O100" s="101"/>
      <c r="P100" s="101"/>
      <c r="Q100" s="93"/>
      <c r="R100" s="93"/>
      <c r="S100" s="93"/>
      <c r="T100" s="93"/>
      <c r="U100" s="93"/>
      <c r="V100" s="93"/>
      <c r="W100" s="93"/>
      <c r="X100" s="93" t="str">
        <f>A98</f>
        <v>Operations &amp; Maintenance</v>
      </c>
      <c r="Y100" s="101">
        <f>C98</f>
        <v>78211</v>
      </c>
      <c r="Z100" s="101">
        <f>E98</f>
        <v>113317</v>
      </c>
      <c r="AA100" s="101">
        <f>H98</f>
        <v>112400</v>
      </c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>
      <c r="A101" s="23"/>
      <c r="B101" s="29"/>
      <c r="C101" s="45"/>
      <c r="D101" s="48"/>
      <c r="E101" s="45"/>
      <c r="F101" s="17"/>
      <c r="G101" s="12"/>
      <c r="H101" s="45"/>
      <c r="I101" s="28"/>
      <c r="J101" s="49"/>
      <c r="K101" s="93"/>
      <c r="L101" s="93"/>
      <c r="M101" s="93"/>
      <c r="N101" s="101"/>
      <c r="O101" s="101"/>
      <c r="P101" s="101"/>
      <c r="Q101" s="93"/>
      <c r="R101" s="93"/>
      <c r="S101" s="93"/>
      <c r="T101" s="93"/>
      <c r="U101" s="93"/>
      <c r="V101" s="93"/>
      <c r="W101" s="93"/>
      <c r="X101" s="93" t="s">
        <v>16</v>
      </c>
      <c r="Y101" s="101">
        <f>C100</f>
        <v>43399</v>
      </c>
      <c r="Z101" s="101">
        <f>E100</f>
        <v>44314</v>
      </c>
      <c r="AA101" s="101">
        <f>H100</f>
        <v>44405</v>
      </c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</row>
    <row r="102" spans="1:38">
      <c r="A102" s="26" t="s">
        <v>18</v>
      </c>
      <c r="B102" s="29"/>
      <c r="C102" s="21">
        <f>C1300</f>
        <v>0</v>
      </c>
      <c r="D102" s="5">
        <f>IF($C$106=0,0,C102/$C$106)</f>
        <v>0</v>
      </c>
      <c r="E102" s="21">
        <f>E1300</f>
        <v>0</v>
      </c>
      <c r="F102" s="25">
        <f>IF($E$106=0,0,E102/$E$106)</f>
        <v>0</v>
      </c>
      <c r="G102" s="5">
        <f>IF(C102=0,0,((E102-C102)/C102))</f>
        <v>0</v>
      </c>
      <c r="H102" s="21">
        <f>H1300</f>
        <v>0</v>
      </c>
      <c r="I102" s="25">
        <f>IF($H$106=0,0,H102/$H$106)</f>
        <v>0</v>
      </c>
      <c r="J102" s="15">
        <f>IF(E102=0,0,((H102-E102)/E102))</f>
        <v>0</v>
      </c>
      <c r="K102" s="93"/>
      <c r="L102" s="93"/>
      <c r="M102" s="93"/>
      <c r="N102" s="101"/>
      <c r="O102" s="101"/>
      <c r="P102" s="101"/>
      <c r="Q102" s="93"/>
      <c r="R102" s="93"/>
      <c r="S102" s="93"/>
      <c r="T102" s="93"/>
      <c r="U102" s="93"/>
      <c r="V102" s="93"/>
      <c r="W102" s="93"/>
      <c r="X102" s="93" t="str">
        <f>A102</f>
        <v>Capital Improvements</v>
      </c>
      <c r="Y102" s="101">
        <f>C102</f>
        <v>0</v>
      </c>
      <c r="Z102" s="101">
        <f>E102</f>
        <v>0</v>
      </c>
      <c r="AA102" s="101">
        <f>H102</f>
        <v>0</v>
      </c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</row>
    <row r="103" spans="1:38">
      <c r="A103" s="29"/>
      <c r="B103" s="23"/>
      <c r="C103" s="30"/>
      <c r="D103" s="46"/>
      <c r="E103" s="31"/>
      <c r="F103" s="112"/>
      <c r="G103" s="13"/>
      <c r="H103" s="31"/>
      <c r="I103" s="24"/>
      <c r="J103" s="20"/>
      <c r="K103" s="93"/>
      <c r="L103" s="93"/>
      <c r="M103" s="93"/>
      <c r="N103" s="101"/>
      <c r="O103" s="101"/>
      <c r="P103" s="101"/>
      <c r="Q103" s="93"/>
      <c r="R103" s="93"/>
      <c r="S103" s="93"/>
      <c r="T103" s="93"/>
      <c r="U103" s="93"/>
      <c r="V103" s="93"/>
      <c r="W103" s="93"/>
      <c r="X103" s="93" t="str">
        <f>A104</f>
        <v>Other Costs</v>
      </c>
      <c r="Y103" s="101">
        <f>C104</f>
        <v>0</v>
      </c>
      <c r="Z103" s="101">
        <f>E104</f>
        <v>0</v>
      </c>
      <c r="AA103" s="101">
        <f>H104</f>
        <v>0</v>
      </c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</row>
    <row r="104" spans="1:38">
      <c r="A104" s="26" t="s">
        <v>20</v>
      </c>
      <c r="B104" s="26"/>
      <c r="C104" s="21">
        <f>SUM(C1221)</f>
        <v>0</v>
      </c>
      <c r="D104" s="5">
        <f>IF($C$106=0,0,C104/$C$106)</f>
        <v>0</v>
      </c>
      <c r="E104" s="21">
        <f>SUM(E1221)</f>
        <v>0</v>
      </c>
      <c r="F104" s="25">
        <f>IF($E$106=0,0,E104/$E$106)</f>
        <v>0</v>
      </c>
      <c r="G104" s="5">
        <f>IF(C104=0,0,((E104-C104)/C104))</f>
        <v>0</v>
      </c>
      <c r="H104" s="27">
        <f>SUM(H1221)</f>
        <v>0</v>
      </c>
      <c r="I104" s="25">
        <f>IF($H$106=0,0,H104/$H$106)</f>
        <v>0</v>
      </c>
      <c r="J104" s="15">
        <f>IF(E104=0,0,((H104-E104)/E104))</f>
        <v>0</v>
      </c>
      <c r="K104" s="93"/>
      <c r="L104" s="93"/>
      <c r="M104" s="93"/>
      <c r="N104" s="101"/>
      <c r="O104" s="101"/>
      <c r="P104" s="101"/>
      <c r="Q104" s="93"/>
      <c r="R104" s="93"/>
      <c r="S104" s="93"/>
      <c r="T104" s="93"/>
      <c r="U104" s="93"/>
      <c r="V104" s="93"/>
      <c r="W104" s="93"/>
      <c r="X104" s="93"/>
      <c r="Y104" s="101"/>
      <c r="Z104" s="101"/>
      <c r="AA104" s="101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</row>
    <row r="105" spans="1:38">
      <c r="A105" s="23"/>
      <c r="B105" s="23"/>
      <c r="C105" s="45"/>
      <c r="D105" s="46"/>
      <c r="E105" s="47"/>
      <c r="F105" s="112"/>
      <c r="G105" s="13"/>
      <c r="H105" s="47"/>
      <c r="I105" s="24"/>
      <c r="J105" s="20"/>
      <c r="K105" s="93"/>
      <c r="L105" s="93"/>
      <c r="M105" s="93"/>
      <c r="N105" s="101"/>
      <c r="O105" s="101"/>
      <c r="P105" s="101"/>
      <c r="Q105" s="93"/>
      <c r="R105" s="93"/>
      <c r="S105" s="93"/>
      <c r="T105" s="93"/>
      <c r="U105" s="93"/>
      <c r="V105" s="93"/>
      <c r="W105" s="93"/>
      <c r="X105" s="93"/>
      <c r="Y105" s="101"/>
      <c r="Z105" s="101"/>
      <c r="AA105" s="101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</row>
    <row r="106" spans="1:38">
      <c r="A106" s="50" t="s">
        <v>35</v>
      </c>
      <c r="B106" s="26"/>
      <c r="C106" s="21">
        <f>SUM(C90:C104)</f>
        <v>1415404</v>
      </c>
      <c r="D106" s="5">
        <f>IF($C$106=0,0,C106/$C$106)</f>
        <v>1</v>
      </c>
      <c r="E106" s="21">
        <f>SUM(E90:E104)</f>
        <v>1682383</v>
      </c>
      <c r="F106" s="25">
        <f>IF($E$106=0,0,E106/$E$106)</f>
        <v>1</v>
      </c>
      <c r="G106" s="5">
        <f>IF(C106=0,0,((E106-C106)/C106))</f>
        <v>0.1886238840641965</v>
      </c>
      <c r="H106" s="27">
        <f>SUM(H90:H104)</f>
        <v>1696924</v>
      </c>
      <c r="I106" s="25">
        <f>IF($H$106=0,0,H106/$H$106)</f>
        <v>1</v>
      </c>
      <c r="J106" s="15">
        <f>IF(E106=0,0,((H106-E106)/E106))</f>
        <v>8.6430973208835322E-3</v>
      </c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</row>
    <row r="107" spans="1:38">
      <c r="A107" s="23"/>
      <c r="B107" s="32"/>
      <c r="C107" s="23"/>
      <c r="D107" s="32"/>
      <c r="E107" s="23"/>
      <c r="F107" s="32"/>
      <c r="G107" s="29"/>
      <c r="H107" s="23"/>
      <c r="I107" s="32"/>
      <c r="J107" s="5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</row>
    <row r="108" spans="1:38">
      <c r="A108" s="26" t="s">
        <v>22</v>
      </c>
      <c r="B108" s="33"/>
      <c r="C108" s="14">
        <f>C106/H1646</f>
        <v>7333.6994818652847</v>
      </c>
      <c r="D108" s="33"/>
      <c r="E108" s="14">
        <f>E106/J1646</f>
        <v>8432.9974937343359</v>
      </c>
      <c r="F108" s="33"/>
      <c r="G108" s="5">
        <f>IF(C108=0,0,((E108-C108)/C108))</f>
        <v>0.14989679009719267</v>
      </c>
      <c r="H108" s="14">
        <f>IF(L1646=0,0,(H106/L1646))</f>
        <v>8484.6200000000008</v>
      </c>
      <c r="I108" s="33"/>
      <c r="J108" s="15">
        <f>IF(E108=0,0,((H108-E108)/E108))</f>
        <v>6.121489577581414E-3</v>
      </c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</row>
    <row r="109" spans="1:38">
      <c r="A109" s="60"/>
      <c r="B109" s="60"/>
      <c r="C109" s="60"/>
      <c r="D109" s="60"/>
      <c r="E109" s="60"/>
      <c r="F109" s="60"/>
      <c r="G109" s="60"/>
      <c r="H109" s="60"/>
      <c r="I109" s="60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 t="s">
        <v>34</v>
      </c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</row>
    <row r="110" spans="1:38">
      <c r="A110" s="110" t="s">
        <v>36</v>
      </c>
      <c r="B110" s="60"/>
      <c r="C110" s="60"/>
      <c r="D110" s="60"/>
      <c r="E110" s="60"/>
      <c r="F110" s="60"/>
      <c r="G110" s="60"/>
      <c r="H110" s="60"/>
      <c r="I110" s="60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 t="str">
        <f>H6</f>
        <v>2018-2019</v>
      </c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</row>
    <row r="111" spans="1:38">
      <c r="A111" s="60"/>
      <c r="B111" s="60"/>
      <c r="C111" s="60"/>
      <c r="D111" s="60"/>
      <c r="E111" s="60"/>
      <c r="F111" s="60"/>
      <c r="G111" s="60"/>
      <c r="H111" s="60"/>
      <c r="I111" s="60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 t="str">
        <f>A90</f>
        <v>Instruction</v>
      </c>
      <c r="Y111" s="101">
        <f>H90</f>
        <v>1026290</v>
      </c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</row>
    <row r="112" spans="1:38">
      <c r="A112" s="60"/>
      <c r="B112" s="60"/>
      <c r="C112" s="60"/>
      <c r="D112" s="60"/>
      <c r="E112" s="60"/>
      <c r="F112" s="60"/>
      <c r="G112" s="60"/>
      <c r="H112" s="60"/>
      <c r="I112" s="60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 t="str">
        <f>A92</f>
        <v>Student Support</v>
      </c>
      <c r="Y112" s="101">
        <f>H92</f>
        <v>0</v>
      </c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</row>
    <row r="113" spans="1:38">
      <c r="A113" s="60"/>
      <c r="B113" s="60"/>
      <c r="C113" s="60"/>
      <c r="D113" s="60"/>
      <c r="E113" s="60"/>
      <c r="F113" s="60"/>
      <c r="G113" s="60"/>
      <c r="H113" s="60"/>
      <c r="I113" s="60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 t="s">
        <v>14</v>
      </c>
      <c r="Y113" s="101">
        <f>H94</f>
        <v>32270</v>
      </c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</row>
    <row r="114" spans="1:38">
      <c r="A114" s="60"/>
      <c r="B114" s="60"/>
      <c r="C114" s="60"/>
      <c r="D114" s="60"/>
      <c r="E114" s="60"/>
      <c r="F114" s="60"/>
      <c r="G114" s="60"/>
      <c r="H114" s="60"/>
      <c r="I114" s="60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 t="str">
        <f>A96</f>
        <v>Administration &amp; Support</v>
      </c>
      <c r="Y114" s="101">
        <f>H96</f>
        <v>481559</v>
      </c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</row>
    <row r="115" spans="1:38">
      <c r="A115" s="60"/>
      <c r="B115" s="60"/>
      <c r="C115" s="60"/>
      <c r="D115" s="60"/>
      <c r="E115" s="60"/>
      <c r="F115" s="60"/>
      <c r="G115" s="60"/>
      <c r="H115" s="60"/>
      <c r="I115" s="60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 t="str">
        <f>A98</f>
        <v>Operations &amp; Maintenance</v>
      </c>
      <c r="Y115" s="101">
        <f>H98</f>
        <v>112400</v>
      </c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</row>
    <row r="116" spans="1:38">
      <c r="A116" s="60"/>
      <c r="B116" s="60"/>
      <c r="C116" s="60"/>
      <c r="D116" s="60"/>
      <c r="E116" s="60"/>
      <c r="F116" s="60"/>
      <c r="G116" s="60"/>
      <c r="H116" s="60"/>
      <c r="I116" s="60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 t="s">
        <v>16</v>
      </c>
      <c r="Y116" s="101">
        <f>H100</f>
        <v>44405</v>
      </c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</row>
    <row r="117" spans="1:38">
      <c r="A117" s="60"/>
      <c r="B117" s="60"/>
      <c r="C117" s="60"/>
      <c r="D117" s="60"/>
      <c r="E117" s="60"/>
      <c r="F117" s="60"/>
      <c r="G117" s="60"/>
      <c r="H117" s="60"/>
      <c r="I117" s="60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 t="str">
        <f>A102</f>
        <v>Capital Improvements</v>
      </c>
      <c r="Y117" s="101">
        <f>H102</f>
        <v>0</v>
      </c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</row>
    <row r="118" spans="1:38">
      <c r="A118" s="60"/>
      <c r="B118" s="60"/>
      <c r="C118" s="60"/>
      <c r="D118" s="60"/>
      <c r="E118" s="60"/>
      <c r="F118" s="60"/>
      <c r="G118" s="60"/>
      <c r="H118" s="60"/>
      <c r="I118" s="60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 t="str">
        <f>A104</f>
        <v>Other Costs</v>
      </c>
      <c r="Y118" s="101">
        <f>H104</f>
        <v>0</v>
      </c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</row>
    <row r="119" spans="1:38">
      <c r="A119" s="60"/>
      <c r="B119" s="60"/>
      <c r="C119" s="60"/>
      <c r="D119" s="60"/>
      <c r="E119" s="60"/>
      <c r="F119" s="60"/>
      <c r="G119" s="60"/>
      <c r="H119" s="60"/>
      <c r="I119" s="60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</row>
    <row r="120" spans="1:38">
      <c r="A120" s="60"/>
      <c r="B120" s="60"/>
      <c r="C120" s="60"/>
      <c r="D120" s="60"/>
      <c r="E120" s="60"/>
      <c r="F120" s="60"/>
      <c r="G120" s="60"/>
      <c r="H120" s="60"/>
      <c r="I120" s="60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</row>
    <row r="121" spans="1:38">
      <c r="A121" s="60"/>
      <c r="B121" s="60"/>
      <c r="C121" s="60"/>
      <c r="D121" s="60"/>
      <c r="E121" s="60"/>
      <c r="F121" s="60"/>
      <c r="G121" s="60"/>
      <c r="H121" s="60"/>
      <c r="I121" s="60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</row>
    <row r="122" spans="1:38">
      <c r="A122" s="60"/>
      <c r="B122" s="60"/>
      <c r="C122" s="60"/>
      <c r="D122" s="60"/>
      <c r="E122" s="60"/>
      <c r="F122" s="60"/>
      <c r="G122" s="60"/>
      <c r="H122" s="60"/>
      <c r="I122" s="60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</row>
    <row r="123" spans="1:38">
      <c r="A123" s="60"/>
      <c r="B123" s="60"/>
      <c r="C123" s="60"/>
      <c r="D123" s="60"/>
      <c r="E123" s="60"/>
      <c r="F123" s="60"/>
      <c r="G123" s="60"/>
      <c r="H123" s="60"/>
      <c r="I123" s="60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</row>
    <row r="124" spans="1:38">
      <c r="A124" s="60"/>
      <c r="B124" s="60"/>
      <c r="C124" s="60"/>
      <c r="D124" s="60"/>
      <c r="E124" s="60"/>
      <c r="F124" s="60"/>
      <c r="G124" s="60"/>
      <c r="H124" s="60"/>
      <c r="I124" s="60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</row>
    <row r="125" spans="1:38">
      <c r="A125" s="60"/>
      <c r="B125" s="60"/>
      <c r="C125" s="60"/>
      <c r="D125" s="60"/>
      <c r="E125" s="60"/>
      <c r="F125" s="60"/>
      <c r="G125" s="60"/>
      <c r="H125" s="60"/>
      <c r="I125" s="60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</row>
    <row r="126" spans="1:38">
      <c r="A126" s="60"/>
      <c r="B126" s="60"/>
      <c r="C126" s="60"/>
      <c r="D126" s="60"/>
      <c r="E126" s="60"/>
      <c r="F126" s="60"/>
      <c r="G126" s="60"/>
      <c r="H126" s="60"/>
      <c r="I126" s="60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</row>
    <row r="127" spans="1:38">
      <c r="A127" s="60"/>
      <c r="B127" s="60"/>
      <c r="C127" s="60"/>
      <c r="D127" s="60"/>
      <c r="E127" s="60"/>
      <c r="F127" s="60"/>
      <c r="G127" s="60"/>
      <c r="H127" s="60"/>
      <c r="I127" s="60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</row>
    <row r="128" spans="1:38">
      <c r="A128" s="60"/>
      <c r="B128" s="60"/>
      <c r="C128" s="60"/>
      <c r="D128" s="60"/>
      <c r="E128" s="60"/>
      <c r="F128" s="60"/>
      <c r="G128" s="60"/>
      <c r="H128" s="60"/>
      <c r="I128" s="60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</row>
    <row r="129" spans="1:38">
      <c r="A129" s="60"/>
      <c r="B129" s="60"/>
      <c r="C129" s="60"/>
      <c r="D129" s="60"/>
      <c r="E129" s="60"/>
      <c r="F129" s="60"/>
      <c r="G129" s="60"/>
      <c r="H129" s="60"/>
      <c r="I129" s="60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</row>
    <row r="130" spans="1:38">
      <c r="A130" s="60"/>
      <c r="B130" s="60"/>
      <c r="C130" s="60"/>
      <c r="D130" s="60"/>
      <c r="E130" s="60"/>
      <c r="F130" s="60"/>
      <c r="G130" s="60"/>
      <c r="H130" s="60"/>
      <c r="I130" s="60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</row>
    <row r="131" spans="1:38">
      <c r="A131" s="60"/>
      <c r="B131" s="60"/>
      <c r="C131" s="60"/>
      <c r="D131" s="60"/>
      <c r="E131" s="60"/>
      <c r="F131" s="60"/>
      <c r="G131" s="60"/>
      <c r="H131" s="60"/>
      <c r="I131" s="60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</row>
    <row r="132" spans="1:38">
      <c r="A132" s="60"/>
      <c r="B132" s="60"/>
      <c r="C132" s="60"/>
      <c r="D132" s="60"/>
      <c r="E132" s="60"/>
      <c r="F132" s="60"/>
      <c r="G132" s="60"/>
      <c r="H132" s="60"/>
      <c r="I132" s="60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</row>
    <row r="133" spans="1:38">
      <c r="A133" s="60"/>
      <c r="B133" s="60"/>
      <c r="C133" s="60"/>
      <c r="D133" s="60"/>
      <c r="E133" s="60"/>
      <c r="F133" s="60"/>
      <c r="G133" s="60"/>
      <c r="H133" s="60"/>
      <c r="I133" s="60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</row>
    <row r="134" spans="1:38">
      <c r="A134" s="60"/>
      <c r="B134" s="60"/>
      <c r="C134" s="60"/>
      <c r="D134" s="60"/>
      <c r="E134" s="60"/>
      <c r="F134" s="60"/>
      <c r="G134" s="60"/>
      <c r="H134" s="60"/>
      <c r="I134" s="60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</row>
    <row r="135" spans="1:38">
      <c r="A135" s="60"/>
      <c r="B135" s="60"/>
      <c r="C135" s="60"/>
      <c r="D135" s="60"/>
      <c r="E135" s="60"/>
      <c r="F135" s="60"/>
      <c r="G135" s="60"/>
      <c r="H135" s="60"/>
      <c r="I135" s="60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</row>
    <row r="136" spans="1:38">
      <c r="A136" s="60"/>
      <c r="B136" s="60"/>
      <c r="C136" s="60"/>
      <c r="D136" s="60"/>
      <c r="E136" s="60"/>
      <c r="F136" s="60"/>
      <c r="G136" s="60"/>
      <c r="H136" s="60"/>
      <c r="I136" s="60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</row>
    <row r="137" spans="1:38">
      <c r="A137" s="60"/>
      <c r="B137" s="60"/>
      <c r="C137" s="60"/>
      <c r="D137" s="60"/>
      <c r="E137" s="60"/>
      <c r="F137" s="60"/>
      <c r="G137" s="60"/>
      <c r="H137" s="60"/>
      <c r="I137" s="60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</row>
    <row r="138" spans="1:38">
      <c r="A138" s="60"/>
      <c r="B138" s="60"/>
      <c r="C138" s="60"/>
      <c r="D138" s="60"/>
      <c r="E138" s="60"/>
      <c r="F138" s="60"/>
      <c r="G138" s="60"/>
      <c r="H138" s="60"/>
      <c r="I138" s="60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</row>
    <row r="139" spans="1:38">
      <c r="A139" s="60"/>
      <c r="B139" s="60"/>
      <c r="C139" s="60"/>
      <c r="D139" s="60"/>
      <c r="E139" s="60"/>
      <c r="F139" s="60"/>
      <c r="G139" s="60"/>
      <c r="H139" s="60"/>
      <c r="I139" s="60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</row>
    <row r="140" spans="1:38">
      <c r="A140" s="60"/>
      <c r="B140" s="60"/>
      <c r="C140" s="60"/>
      <c r="D140" s="60"/>
      <c r="E140" s="60"/>
      <c r="F140" s="60"/>
      <c r="G140" s="60"/>
      <c r="H140" s="60"/>
      <c r="I140" s="60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</row>
    <row r="141" spans="1:38">
      <c r="A141" s="60"/>
      <c r="B141" s="60"/>
      <c r="C141" s="60"/>
      <c r="D141" s="60"/>
      <c r="E141" s="60"/>
      <c r="F141" s="60"/>
      <c r="G141" s="60"/>
      <c r="H141" s="60"/>
      <c r="I141" s="60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</row>
    <row r="142" spans="1:38">
      <c r="A142" s="60"/>
      <c r="B142" s="60"/>
      <c r="C142" s="60"/>
      <c r="D142" s="60"/>
      <c r="E142" s="60"/>
      <c r="F142" s="60"/>
      <c r="G142" s="60"/>
      <c r="H142" s="60"/>
      <c r="I142" s="60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</row>
    <row r="143" spans="1:38">
      <c r="A143" s="60"/>
      <c r="B143" s="60"/>
      <c r="C143" s="60"/>
      <c r="D143" s="60"/>
      <c r="E143" s="60"/>
      <c r="F143" s="60"/>
      <c r="G143" s="60"/>
      <c r="H143" s="60"/>
      <c r="I143" s="60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</row>
    <row r="144" spans="1:38">
      <c r="A144" s="60"/>
      <c r="B144" s="60"/>
      <c r="C144" s="60"/>
      <c r="D144" s="60"/>
      <c r="E144" s="60"/>
      <c r="F144" s="60"/>
      <c r="G144" s="60"/>
      <c r="H144" s="60"/>
      <c r="I144" s="60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</row>
    <row r="145" spans="1:38">
      <c r="A145" s="60"/>
      <c r="B145" s="60"/>
      <c r="C145" s="60"/>
      <c r="D145" s="60"/>
      <c r="E145" s="60"/>
      <c r="F145" s="60"/>
      <c r="G145" s="60"/>
      <c r="H145" s="60"/>
      <c r="I145" s="60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</row>
    <row r="146" spans="1:38">
      <c r="A146" s="60"/>
      <c r="B146" s="60"/>
      <c r="C146" s="60"/>
      <c r="D146" s="60"/>
      <c r="E146" s="60"/>
      <c r="F146" s="60"/>
      <c r="G146" s="60"/>
      <c r="H146" s="60"/>
      <c r="I146" s="60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</row>
    <row r="147" spans="1:38">
      <c r="A147" s="60"/>
      <c r="B147" s="60"/>
      <c r="C147" s="60"/>
      <c r="D147" s="60"/>
      <c r="E147" s="60"/>
      <c r="F147" s="60"/>
      <c r="G147" s="60"/>
      <c r="H147" s="60"/>
      <c r="I147" s="60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</row>
    <row r="148" spans="1:38">
      <c r="A148" s="60"/>
      <c r="B148" s="60"/>
      <c r="C148" s="60"/>
      <c r="D148" s="60"/>
      <c r="E148" s="60"/>
      <c r="F148" s="60"/>
      <c r="G148" s="60"/>
      <c r="H148" s="60"/>
      <c r="I148" s="60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</row>
    <row r="149" spans="1:38">
      <c r="A149" s="60"/>
      <c r="B149" s="60"/>
      <c r="C149" s="60"/>
      <c r="D149" s="60"/>
      <c r="E149" s="60"/>
      <c r="F149" s="60"/>
      <c r="G149" s="60"/>
      <c r="H149" s="60"/>
      <c r="I149" s="60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</row>
    <row r="150" spans="1:38">
      <c r="A150" s="60"/>
      <c r="B150" s="60"/>
      <c r="C150" s="60"/>
      <c r="D150" s="60"/>
      <c r="E150" s="60"/>
      <c r="F150" s="60"/>
      <c r="G150" s="60"/>
      <c r="H150" s="60"/>
      <c r="I150" s="60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</row>
    <row r="151" spans="1:38">
      <c r="A151" s="60"/>
      <c r="B151" s="60"/>
      <c r="C151" s="60"/>
      <c r="D151" s="60"/>
      <c r="E151" s="60"/>
      <c r="F151" s="60"/>
      <c r="G151" s="60"/>
      <c r="H151" s="60"/>
      <c r="I151" s="60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</row>
    <row r="152" spans="1:38">
      <c r="A152" s="60"/>
      <c r="B152" s="60"/>
      <c r="C152" s="60"/>
      <c r="D152" s="60"/>
      <c r="E152" s="60"/>
      <c r="F152" s="60"/>
      <c r="G152" s="60"/>
      <c r="H152" s="60"/>
      <c r="I152" s="60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</row>
    <row r="153" spans="1:38">
      <c r="A153" s="60"/>
      <c r="B153" s="60"/>
      <c r="C153" s="60"/>
      <c r="D153" s="60"/>
      <c r="E153" s="60"/>
      <c r="F153" s="60"/>
      <c r="G153" s="60"/>
      <c r="H153" s="60"/>
      <c r="I153" s="60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</row>
    <row r="154" spans="1:38">
      <c r="A154" s="60"/>
      <c r="B154" s="60"/>
      <c r="C154" s="60"/>
      <c r="D154" s="60"/>
      <c r="E154" s="60"/>
      <c r="F154" s="60"/>
      <c r="G154" s="60"/>
      <c r="H154" s="60"/>
      <c r="I154" s="60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</row>
    <row r="155" spans="1:38">
      <c r="A155" s="60"/>
      <c r="B155" s="60"/>
      <c r="C155" s="60"/>
      <c r="D155" s="60"/>
      <c r="E155" s="60"/>
      <c r="F155" s="60"/>
      <c r="G155" s="60"/>
      <c r="H155" s="60"/>
      <c r="I155" s="60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</row>
    <row r="156" spans="1:38">
      <c r="A156" s="60"/>
      <c r="B156" s="60"/>
      <c r="C156" s="60"/>
      <c r="D156" s="60"/>
      <c r="E156" s="60"/>
      <c r="F156" s="60"/>
      <c r="G156" s="60"/>
      <c r="H156" s="60"/>
      <c r="I156" s="60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</row>
    <row r="157" spans="1:38">
      <c r="A157" s="60"/>
      <c r="B157" s="60"/>
      <c r="C157" s="60"/>
      <c r="D157" s="60"/>
      <c r="E157" s="60"/>
      <c r="F157" s="60"/>
      <c r="G157" s="60"/>
      <c r="H157" s="60"/>
      <c r="I157" s="60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</row>
    <row r="158" spans="1:38">
      <c r="A158" s="60"/>
      <c r="B158" s="60"/>
      <c r="C158" s="60"/>
      <c r="D158" s="60"/>
      <c r="E158" s="60"/>
      <c r="F158" s="60"/>
      <c r="G158" s="60"/>
      <c r="H158" s="60"/>
      <c r="I158" s="60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</row>
    <row r="159" spans="1:38">
      <c r="A159" s="60"/>
      <c r="B159" s="60"/>
      <c r="C159" s="60"/>
      <c r="D159" s="60"/>
      <c r="E159" s="60"/>
      <c r="F159" s="60"/>
      <c r="G159" s="60"/>
      <c r="H159" s="60"/>
      <c r="I159" s="60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</row>
    <row r="160" spans="1:38">
      <c r="A160" s="60"/>
      <c r="B160" s="60"/>
      <c r="C160" s="60"/>
      <c r="D160" s="60"/>
      <c r="E160" s="60"/>
      <c r="F160" s="60"/>
      <c r="G160" s="60"/>
      <c r="H160" s="60"/>
      <c r="I160" s="60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</row>
    <row r="161" spans="1:38">
      <c r="A161" s="60"/>
      <c r="B161" s="60"/>
      <c r="C161" s="60"/>
      <c r="D161" s="60"/>
      <c r="E161" s="60"/>
      <c r="F161" s="60"/>
      <c r="G161" s="60"/>
      <c r="H161" s="60"/>
      <c r="I161" s="60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</row>
    <row r="162" spans="1:38">
      <c r="A162" s="60"/>
      <c r="B162" s="60"/>
      <c r="C162" s="60"/>
      <c r="D162" s="60"/>
      <c r="E162" s="60"/>
      <c r="F162" s="60"/>
      <c r="G162" s="60"/>
      <c r="H162" s="60"/>
      <c r="I162" s="60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</row>
    <row r="163" spans="1:38">
      <c r="A163" s="60"/>
      <c r="B163" s="60"/>
      <c r="C163" s="60"/>
      <c r="D163" s="60"/>
      <c r="E163" s="60"/>
      <c r="F163" s="60"/>
      <c r="G163" s="60"/>
      <c r="H163" s="60"/>
      <c r="I163" s="60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</row>
    <row r="164" spans="1:38">
      <c r="A164" s="60"/>
      <c r="B164" s="60"/>
      <c r="C164" s="60"/>
      <c r="D164" s="60"/>
      <c r="E164" s="60"/>
      <c r="F164" s="60"/>
      <c r="G164" s="60"/>
      <c r="H164" s="60"/>
      <c r="I164" s="60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</row>
    <row r="165" spans="1:38">
      <c r="A165" s="60"/>
      <c r="B165" s="60"/>
      <c r="C165" s="60"/>
      <c r="D165" s="60"/>
      <c r="E165" s="92" t="s">
        <v>0</v>
      </c>
      <c r="F165" s="60"/>
      <c r="G165" s="60"/>
      <c r="H165" s="1">
        <f>H1</f>
        <v>241</v>
      </c>
      <c r="I165" s="60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</row>
    <row r="166" spans="1:38">
      <c r="A166" s="60"/>
      <c r="B166" s="60"/>
      <c r="C166" s="60"/>
      <c r="D166" s="60"/>
      <c r="E166" s="60"/>
      <c r="F166" s="60"/>
      <c r="G166" s="60"/>
      <c r="H166" s="60"/>
      <c r="I166" s="60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</row>
    <row r="167" spans="1:38" ht="15.75">
      <c r="A167" s="95" t="s">
        <v>37</v>
      </c>
      <c r="B167" s="96"/>
      <c r="C167" s="96"/>
      <c r="D167" s="96"/>
      <c r="E167" s="96"/>
      <c r="F167" s="96"/>
      <c r="G167" s="96"/>
      <c r="H167" s="96"/>
      <c r="I167" s="96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</row>
    <row r="168" spans="1:38" ht="15.75">
      <c r="A168" s="95" t="s">
        <v>32</v>
      </c>
      <c r="B168" s="96"/>
      <c r="C168" s="96"/>
      <c r="D168" s="96"/>
      <c r="E168" s="96"/>
      <c r="F168" s="96"/>
      <c r="G168" s="96"/>
      <c r="H168" s="96"/>
      <c r="I168" s="96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</row>
    <row r="169" spans="1:38">
      <c r="A169" s="60"/>
      <c r="B169" s="60"/>
      <c r="C169" s="60"/>
      <c r="D169" s="60"/>
      <c r="E169" s="60"/>
      <c r="F169" s="60"/>
      <c r="G169" s="60"/>
      <c r="H169" s="60"/>
      <c r="I169" s="60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</row>
    <row r="170" spans="1:38">
      <c r="A170" s="60"/>
      <c r="B170" s="60"/>
      <c r="C170" s="60"/>
      <c r="D170" s="60"/>
      <c r="E170" s="60"/>
      <c r="F170" s="60"/>
      <c r="G170" s="60"/>
      <c r="H170" s="60"/>
      <c r="I170" s="60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</row>
    <row r="171" spans="1:38">
      <c r="A171" s="60"/>
      <c r="B171" s="34" t="s">
        <v>1</v>
      </c>
      <c r="C171" s="23"/>
      <c r="D171" s="2" t="s">
        <v>2</v>
      </c>
      <c r="E171" s="35"/>
      <c r="F171" s="2" t="s">
        <v>2</v>
      </c>
      <c r="G171" s="2" t="s">
        <v>2</v>
      </c>
      <c r="H171" s="23"/>
      <c r="I171" s="2" t="s">
        <v>2</v>
      </c>
      <c r="J171" s="36" t="s">
        <v>2</v>
      </c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</row>
    <row r="172" spans="1:38">
      <c r="A172" s="60"/>
      <c r="B172" s="37"/>
      <c r="C172" s="37" t="str">
        <f>C6</f>
        <v>2016-2017</v>
      </c>
      <c r="D172" s="3" t="s">
        <v>3</v>
      </c>
      <c r="E172" s="37" t="str">
        <f>E6</f>
        <v>2017-2018</v>
      </c>
      <c r="F172" s="3" t="s">
        <v>3</v>
      </c>
      <c r="G172" s="3" t="s">
        <v>4</v>
      </c>
      <c r="H172" s="37" t="str">
        <f>H6</f>
        <v>2018-2019</v>
      </c>
      <c r="I172" s="3" t="s">
        <v>3</v>
      </c>
      <c r="J172" s="38" t="s">
        <v>4</v>
      </c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</row>
    <row r="173" spans="1:38">
      <c r="A173" s="60"/>
      <c r="B173" s="39" t="s">
        <v>5</v>
      </c>
      <c r="C173" s="40" t="s">
        <v>6</v>
      </c>
      <c r="D173" s="69" t="s">
        <v>7</v>
      </c>
      <c r="E173" s="40" t="s">
        <v>6</v>
      </c>
      <c r="F173" s="69" t="s">
        <v>7</v>
      </c>
      <c r="G173" s="69" t="s">
        <v>8</v>
      </c>
      <c r="H173" s="40" t="s">
        <v>9</v>
      </c>
      <c r="I173" s="22" t="s">
        <v>7</v>
      </c>
      <c r="J173" s="41" t="s">
        <v>8</v>
      </c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</row>
    <row r="174" spans="1:38">
      <c r="A174" s="23"/>
      <c r="B174" s="23"/>
      <c r="C174" s="23"/>
      <c r="D174" s="42"/>
      <c r="E174" s="42"/>
      <c r="F174" s="42"/>
      <c r="G174" s="42"/>
      <c r="H174" s="42"/>
      <c r="I174" s="23"/>
      <c r="J174" s="43"/>
      <c r="K174" s="93"/>
      <c r="L174" s="101"/>
      <c r="M174" s="101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</row>
    <row r="175" spans="1:38">
      <c r="A175" s="26" t="s">
        <v>11</v>
      </c>
      <c r="B175" s="26"/>
      <c r="C175" s="21">
        <f>SUM(C423)</f>
        <v>307351</v>
      </c>
      <c r="D175" s="5">
        <f>IF($C$191=0,0,C175/$C$191)</f>
        <v>0.67952757124127516</v>
      </c>
      <c r="E175" s="21">
        <f>SUM(E423)</f>
        <v>210431</v>
      </c>
      <c r="F175" s="5">
        <f>IF($E$191=0,0,E175/$E$191)</f>
        <v>0.55953935210421213</v>
      </c>
      <c r="G175" s="5">
        <f>IF(C175=0,0,((E175-C175)/C175))</f>
        <v>-0.31533979066279272</v>
      </c>
      <c r="H175" s="21">
        <f>SUM(H423)</f>
        <v>251582</v>
      </c>
      <c r="I175" s="5">
        <f>IF($H$191=0,0,H175/$H$191)</f>
        <v>0.54522009743580857</v>
      </c>
      <c r="J175" s="15">
        <f>IF(E175=0,0,((H175-E175)/E175))</f>
        <v>0.19555578788296402</v>
      </c>
      <c r="K175" s="93"/>
      <c r="L175" s="101"/>
      <c r="M175" s="101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</row>
    <row r="176" spans="1:38">
      <c r="A176" s="44"/>
      <c r="B176" s="23"/>
      <c r="C176" s="45"/>
      <c r="D176" s="46"/>
      <c r="E176" s="47"/>
      <c r="F176" s="46"/>
      <c r="G176" s="46"/>
      <c r="H176" s="47"/>
      <c r="I176" s="13"/>
      <c r="J176" s="43"/>
      <c r="K176" s="93"/>
      <c r="L176" s="101"/>
      <c r="M176" s="101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</row>
    <row r="177" spans="1:38">
      <c r="A177" s="26" t="s">
        <v>13</v>
      </c>
      <c r="B177" s="26"/>
      <c r="C177" s="21">
        <f>C509</f>
        <v>0</v>
      </c>
      <c r="D177" s="5">
        <f>IF($C$191=0,0,C177/$C$191)</f>
        <v>0</v>
      </c>
      <c r="E177" s="21">
        <f>E509</f>
        <v>0</v>
      </c>
      <c r="F177" s="5">
        <f>IF($E$191=0,0,E177/$E$191)</f>
        <v>0</v>
      </c>
      <c r="G177" s="5">
        <f>IF(C177=0,0,((E177-C177)/C177))</f>
        <v>0</v>
      </c>
      <c r="H177" s="21">
        <f>H509</f>
        <v>0</v>
      </c>
      <c r="I177" s="5">
        <f>IF($H$191=0,0,H177/$H$191)</f>
        <v>0</v>
      </c>
      <c r="J177" s="15">
        <f>IF(E177=0,0,((H177-E177)/E177))</f>
        <v>0</v>
      </c>
      <c r="K177" s="93"/>
      <c r="L177" s="101"/>
      <c r="M177" s="101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</row>
    <row r="178" spans="1:38">
      <c r="A178" s="44"/>
      <c r="B178" s="23"/>
      <c r="C178" s="45"/>
      <c r="D178" s="46"/>
      <c r="E178" s="45"/>
      <c r="F178" s="46"/>
      <c r="G178" s="46"/>
      <c r="H178" s="45"/>
      <c r="I178" s="13"/>
      <c r="J178" s="43"/>
      <c r="K178" s="93"/>
      <c r="L178" s="101"/>
      <c r="M178" s="101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</row>
    <row r="179" spans="1:38">
      <c r="A179" s="26" t="s">
        <v>14</v>
      </c>
      <c r="B179" s="26"/>
      <c r="C179" s="21">
        <f>C587</f>
        <v>0</v>
      </c>
      <c r="D179" s="5">
        <f>IF($C$191=0,0,C179/$C$191)</f>
        <v>0</v>
      </c>
      <c r="E179" s="21">
        <f>E587</f>
        <v>0</v>
      </c>
      <c r="F179" s="5">
        <f>IF($E$191=0,0,E179/$E$191)</f>
        <v>0</v>
      </c>
      <c r="G179" s="5">
        <f>IF(C179=0,0,((E179-C179)/C179))</f>
        <v>0</v>
      </c>
      <c r="H179" s="21">
        <f>H587</f>
        <v>0</v>
      </c>
      <c r="I179" s="5">
        <f>IF($H$191=0,0,H179/$H$191)</f>
        <v>0</v>
      </c>
      <c r="J179" s="15">
        <f>IF(E179=0,0,((H179-E179)/E179))</f>
        <v>0</v>
      </c>
      <c r="K179" s="93"/>
      <c r="L179" s="101"/>
      <c r="M179" s="101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</row>
    <row r="180" spans="1:38">
      <c r="A180" s="23"/>
      <c r="B180" s="23"/>
      <c r="C180" s="45"/>
      <c r="D180" s="46"/>
      <c r="E180" s="47"/>
      <c r="F180" s="46"/>
      <c r="G180" s="46"/>
      <c r="H180" s="47"/>
      <c r="I180" s="13"/>
      <c r="J180" s="43"/>
      <c r="K180" s="93"/>
      <c r="L180" s="101"/>
      <c r="M180" s="101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</row>
    <row r="181" spans="1:38">
      <c r="A181" s="26" t="s">
        <v>214</v>
      </c>
      <c r="B181" s="26"/>
      <c r="C181" s="21">
        <f>C664+C743+C819</f>
        <v>0</v>
      </c>
      <c r="D181" s="5">
        <f>IF($C$191=0,0,C181/$C$191)</f>
        <v>0</v>
      </c>
      <c r="E181" s="21">
        <f>E664+E743+E819</f>
        <v>0</v>
      </c>
      <c r="F181" s="5">
        <f>IF($E$191=0,0,E181/$E$191)</f>
        <v>0</v>
      </c>
      <c r="G181" s="5">
        <f>IF(C181=0,0,((E181-C181)/C181))</f>
        <v>0</v>
      </c>
      <c r="H181" s="21">
        <f>H664+H743+H819</f>
        <v>0</v>
      </c>
      <c r="I181" s="5">
        <f>IF($H$191=0,0,H181/$H$191)</f>
        <v>0</v>
      </c>
      <c r="J181" s="15">
        <f>IF(E181=0,0,((H181-E181)/E181))</f>
        <v>0</v>
      </c>
      <c r="K181" s="93"/>
      <c r="L181" s="101"/>
      <c r="M181" s="101"/>
      <c r="N181" s="93"/>
      <c r="O181" s="93"/>
      <c r="P181" s="101"/>
      <c r="Q181" s="93"/>
      <c r="R181" s="93"/>
      <c r="S181" s="93"/>
      <c r="T181" s="93"/>
      <c r="U181" s="93"/>
      <c r="V181" s="93"/>
      <c r="W181" s="93"/>
      <c r="X181" s="93"/>
      <c r="Y181" s="93" t="s">
        <v>38</v>
      </c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</row>
    <row r="182" spans="1:38">
      <c r="A182" s="23"/>
      <c r="B182" s="23"/>
      <c r="C182" s="45"/>
      <c r="D182" s="46"/>
      <c r="E182" s="47"/>
      <c r="F182" s="46"/>
      <c r="G182" s="46"/>
      <c r="H182" s="47"/>
      <c r="I182" s="13"/>
      <c r="J182" s="43"/>
      <c r="K182" s="93"/>
      <c r="L182" s="93"/>
      <c r="M182" s="93"/>
      <c r="N182" s="101"/>
      <c r="O182" s="101"/>
      <c r="P182" s="101"/>
      <c r="Q182" s="93"/>
      <c r="R182" s="93"/>
      <c r="S182" s="93"/>
      <c r="T182" s="93"/>
      <c r="U182" s="93"/>
      <c r="V182" s="93"/>
      <c r="W182" s="93"/>
      <c r="X182" s="93"/>
      <c r="Y182" s="93"/>
      <c r="Z182" s="93" t="str">
        <f>C6</f>
        <v>2016-2017</v>
      </c>
      <c r="AA182" s="93" t="str">
        <f>E6</f>
        <v>2017-2018</v>
      </c>
      <c r="AB182" s="93" t="str">
        <f>H6</f>
        <v>2018-2019</v>
      </c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</row>
    <row r="183" spans="1:38">
      <c r="A183" s="26" t="s">
        <v>15</v>
      </c>
      <c r="B183" s="26"/>
      <c r="C183" s="21">
        <f>SUM(C899)</f>
        <v>116080</v>
      </c>
      <c r="D183" s="5">
        <f>IF($C$191=0,0,C183/$C$191)</f>
        <v>0.25664325305493468</v>
      </c>
      <c r="E183" s="21">
        <f>SUM(E899)</f>
        <v>135536</v>
      </c>
      <c r="F183" s="5">
        <f>IF($E$191=0,0,E183/$E$191)</f>
        <v>0.36039236437025202</v>
      </c>
      <c r="G183" s="5">
        <f>IF(C183=0,0,((E183-C183)/C183))</f>
        <v>0.16760854583046175</v>
      </c>
      <c r="H183" s="21">
        <f>SUM(H899)</f>
        <v>157950</v>
      </c>
      <c r="I183" s="5">
        <f>IF($H$191=0,0,H183/$H$191)</f>
        <v>0.34230395811300474</v>
      </c>
      <c r="J183" s="15">
        <f>IF(E183=0,0,((H183-E183)/E183))</f>
        <v>0.16537303742179199</v>
      </c>
      <c r="K183" s="93"/>
      <c r="L183" s="93"/>
      <c r="M183" s="93"/>
      <c r="N183" s="101"/>
      <c r="O183" s="101"/>
      <c r="P183" s="101"/>
      <c r="Q183" s="93"/>
      <c r="R183" s="93"/>
      <c r="S183" s="93"/>
      <c r="T183" s="93"/>
      <c r="U183" s="93"/>
      <c r="V183" s="93"/>
      <c r="W183" s="93"/>
      <c r="X183" s="93"/>
      <c r="Y183" s="93" t="str">
        <f>A175</f>
        <v>Instruction</v>
      </c>
      <c r="Z183" s="101">
        <f>C175</f>
        <v>307351</v>
      </c>
      <c r="AA183" s="101">
        <f>E175</f>
        <v>210431</v>
      </c>
      <c r="AB183" s="101">
        <f>H175</f>
        <v>251582</v>
      </c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</row>
    <row r="184" spans="1:38">
      <c r="A184" s="23"/>
      <c r="B184" s="29"/>
      <c r="C184" s="45"/>
      <c r="D184" s="13"/>
      <c r="E184" s="45"/>
      <c r="F184" s="13"/>
      <c r="G184" s="13"/>
      <c r="H184" s="45"/>
      <c r="I184" s="13"/>
      <c r="J184" s="20"/>
      <c r="K184" s="93"/>
      <c r="L184" s="93"/>
      <c r="M184" s="93"/>
      <c r="N184" s="101"/>
      <c r="O184" s="101"/>
      <c r="P184" s="101"/>
      <c r="Q184" s="93"/>
      <c r="R184" s="93"/>
      <c r="S184" s="93"/>
      <c r="T184" s="93"/>
      <c r="U184" s="93"/>
      <c r="V184" s="93"/>
      <c r="W184" s="93"/>
      <c r="X184" s="93"/>
      <c r="Y184" s="93" t="str">
        <f>A177</f>
        <v>Student Support</v>
      </c>
      <c r="Z184" s="101">
        <f>C177</f>
        <v>0</v>
      </c>
      <c r="AA184" s="101">
        <f>E177</f>
        <v>0</v>
      </c>
      <c r="AB184" s="101">
        <f>H177</f>
        <v>0</v>
      </c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</row>
    <row r="185" spans="1:38">
      <c r="A185" s="26" t="s">
        <v>16</v>
      </c>
      <c r="B185" s="29"/>
      <c r="C185" s="21">
        <f>C979</f>
        <v>28870</v>
      </c>
      <c r="D185" s="5">
        <f>IF($C$191=0,0,C185/$C$191)</f>
        <v>6.3829175703790181E-2</v>
      </c>
      <c r="E185" s="21">
        <f>E979</f>
        <v>30112</v>
      </c>
      <c r="F185" s="5">
        <f>IF($E$191=0,0,E185/$E$191)</f>
        <v>8.0068283525535855E-2</v>
      </c>
      <c r="G185" s="5">
        <f>IF(C185=0,0,((E185-C185)/C185))</f>
        <v>4.3020436439210254E-2</v>
      </c>
      <c r="H185" s="21">
        <f>H979</f>
        <v>51900</v>
      </c>
      <c r="I185" s="5">
        <f>IF($H$191=0,0,H185/$H$191)</f>
        <v>0.11247594445118674</v>
      </c>
      <c r="J185" s="15">
        <f>IF(E185=0,0,((H185-E185)/E185))</f>
        <v>0.72356535600425076</v>
      </c>
      <c r="K185" s="93"/>
      <c r="L185" s="93"/>
      <c r="M185" s="93"/>
      <c r="N185" s="101"/>
      <c r="O185" s="101"/>
      <c r="P185" s="101"/>
      <c r="Q185" s="93"/>
      <c r="R185" s="93"/>
      <c r="S185" s="93"/>
      <c r="T185" s="93"/>
      <c r="U185" s="93"/>
      <c r="V185" s="93"/>
      <c r="W185" s="93"/>
      <c r="X185" s="93"/>
      <c r="Y185" s="93" t="s">
        <v>14</v>
      </c>
      <c r="Z185" s="101">
        <f>C179</f>
        <v>0</v>
      </c>
      <c r="AA185" s="101">
        <f>E179</f>
        <v>0</v>
      </c>
      <c r="AB185" s="101">
        <f>H179</f>
        <v>0</v>
      </c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</row>
    <row r="186" spans="1:38">
      <c r="A186" s="29"/>
      <c r="B186" s="29"/>
      <c r="C186" s="30"/>
      <c r="D186" s="48"/>
      <c r="E186" s="31"/>
      <c r="F186" s="48"/>
      <c r="G186" s="48"/>
      <c r="H186" s="31"/>
      <c r="I186" s="12"/>
      <c r="J186" s="49"/>
      <c r="K186" s="93"/>
      <c r="L186" s="93"/>
      <c r="M186" s="93"/>
      <c r="N186" s="101"/>
      <c r="O186" s="101"/>
      <c r="P186" s="101"/>
      <c r="Q186" s="93"/>
      <c r="R186" s="93"/>
      <c r="S186" s="93"/>
      <c r="T186" s="93"/>
      <c r="U186" s="93"/>
      <c r="V186" s="93"/>
      <c r="W186" s="93"/>
      <c r="X186" s="93"/>
      <c r="Y186" s="93" t="str">
        <f>A181</f>
        <v>Administration &amp; Support</v>
      </c>
      <c r="Z186" s="101">
        <f>C181</f>
        <v>0</v>
      </c>
      <c r="AA186" s="101">
        <f>E181</f>
        <v>0</v>
      </c>
      <c r="AB186" s="101">
        <f>H181</f>
        <v>0</v>
      </c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</row>
    <row r="187" spans="1:38">
      <c r="A187" s="29" t="s">
        <v>18</v>
      </c>
      <c r="B187" s="29"/>
      <c r="C187" s="30">
        <f>C1302</f>
        <v>0</v>
      </c>
      <c r="D187" s="5">
        <f>IF($C$191=0,0,C187/$C$191)</f>
        <v>0</v>
      </c>
      <c r="E187" s="31">
        <f>E1302</f>
        <v>0</v>
      </c>
      <c r="F187" s="5">
        <f>IF($E$191=0,0,E187/$E$191)</f>
        <v>0</v>
      </c>
      <c r="G187" s="5">
        <f>IF(C187=0,0,((E187-C187)/C187))</f>
        <v>0</v>
      </c>
      <c r="H187" s="31">
        <f>H1302</f>
        <v>0</v>
      </c>
      <c r="I187" s="5">
        <f>IF($H$191=0,0,H187/$H$191)</f>
        <v>0</v>
      </c>
      <c r="J187" s="15">
        <f>IF(E187=0,0,((H187-E187)/E187))</f>
        <v>0</v>
      </c>
      <c r="K187" s="93"/>
      <c r="L187" s="93"/>
      <c r="M187" s="93"/>
      <c r="N187" s="101"/>
      <c r="O187" s="101"/>
      <c r="P187" s="101"/>
      <c r="Q187" s="93"/>
      <c r="R187" s="93"/>
      <c r="S187" s="93"/>
      <c r="T187" s="93"/>
      <c r="U187" s="93"/>
      <c r="V187" s="93"/>
      <c r="W187" s="93"/>
      <c r="X187" s="93"/>
      <c r="Y187" s="93" t="str">
        <f>A183</f>
        <v>Operations &amp; Maintenance</v>
      </c>
      <c r="Z187" s="101">
        <f>C183</f>
        <v>116080</v>
      </c>
      <c r="AA187" s="101">
        <f>E183</f>
        <v>135536</v>
      </c>
      <c r="AB187" s="101">
        <f>H183</f>
        <v>157950</v>
      </c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</row>
    <row r="188" spans="1:38">
      <c r="A188" s="23"/>
      <c r="B188" s="23"/>
      <c r="C188" s="45"/>
      <c r="D188" s="46"/>
      <c r="E188" s="47"/>
      <c r="F188" s="46"/>
      <c r="G188" s="46"/>
      <c r="H188" s="47"/>
      <c r="I188" s="13"/>
      <c r="J188" s="43"/>
      <c r="K188" s="93"/>
      <c r="L188" s="93"/>
      <c r="M188" s="93"/>
      <c r="N188" s="101"/>
      <c r="O188" s="101"/>
      <c r="P188" s="101"/>
      <c r="Q188" s="93"/>
      <c r="R188" s="93"/>
      <c r="S188" s="93"/>
      <c r="T188" s="93"/>
      <c r="U188" s="93"/>
      <c r="V188" s="93"/>
      <c r="W188" s="93"/>
      <c r="X188" s="93"/>
      <c r="Y188" s="93" t="s">
        <v>16</v>
      </c>
      <c r="Z188" s="101">
        <f>C185</f>
        <v>28870</v>
      </c>
      <c r="AA188" s="101">
        <f>E185</f>
        <v>30112</v>
      </c>
      <c r="AB188" s="101">
        <f>H185</f>
        <v>51900</v>
      </c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</row>
    <row r="189" spans="1:38">
      <c r="A189" s="26" t="s">
        <v>20</v>
      </c>
      <c r="B189" s="26"/>
      <c r="C189" s="21">
        <f>C1223+C1060</f>
        <v>0</v>
      </c>
      <c r="D189" s="5">
        <f>IF($C$191=0,0,C189/$C$191)</f>
        <v>0</v>
      </c>
      <c r="E189" s="21">
        <f>E1223+E1060</f>
        <v>0</v>
      </c>
      <c r="F189" s="5">
        <f>IF($E$191=0,0,E189/$E$191)</f>
        <v>0</v>
      </c>
      <c r="G189" s="5">
        <f>IF(C189=0,0,((E189-C189)/C189))</f>
        <v>0</v>
      </c>
      <c r="H189" s="21">
        <f>H1223+H1060</f>
        <v>0</v>
      </c>
      <c r="I189" s="5">
        <f>IF($H$191=0,0,H189/$H$191)</f>
        <v>0</v>
      </c>
      <c r="J189" s="15">
        <f>IF(E189=0,0,((H189-E189)/E189))</f>
        <v>0</v>
      </c>
      <c r="K189" s="93"/>
      <c r="L189" s="93"/>
      <c r="M189" s="93"/>
      <c r="N189" s="101"/>
      <c r="O189" s="101"/>
      <c r="P189" s="93"/>
      <c r="Q189" s="93"/>
      <c r="R189" s="93"/>
      <c r="S189" s="93"/>
      <c r="T189" s="93"/>
      <c r="U189" s="93"/>
      <c r="V189" s="93"/>
      <c r="W189" s="93"/>
      <c r="X189" s="93"/>
      <c r="Y189" s="93" t="str">
        <f>A187</f>
        <v>Capital Improvements</v>
      </c>
      <c r="Z189" s="101">
        <f>C187</f>
        <v>0</v>
      </c>
      <c r="AA189" s="101">
        <f>E187</f>
        <v>0</v>
      </c>
      <c r="AB189" s="101">
        <f>H187</f>
        <v>0</v>
      </c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</row>
    <row r="190" spans="1:38">
      <c r="A190" s="23"/>
      <c r="B190" s="23"/>
      <c r="C190" s="45"/>
      <c r="D190" s="46"/>
      <c r="E190" s="47"/>
      <c r="F190" s="46"/>
      <c r="G190" s="46"/>
      <c r="H190" s="47"/>
      <c r="I190" s="13"/>
      <c r="J190" s="51"/>
      <c r="K190" s="93"/>
      <c r="L190" s="93"/>
      <c r="M190" s="93"/>
      <c r="N190" s="101"/>
      <c r="O190" s="101"/>
      <c r="P190" s="93"/>
      <c r="Q190" s="93"/>
      <c r="R190" s="93"/>
      <c r="S190" s="93"/>
      <c r="T190" s="93"/>
      <c r="U190" s="93"/>
      <c r="V190" s="93"/>
      <c r="W190" s="93"/>
      <c r="X190" s="93"/>
      <c r="Y190" s="93" t="str">
        <f>A189</f>
        <v>Other Costs</v>
      </c>
      <c r="Z190" s="101">
        <f>C189</f>
        <v>0</v>
      </c>
      <c r="AA190" s="101">
        <f>E189</f>
        <v>0</v>
      </c>
      <c r="AB190" s="101">
        <f>H189</f>
        <v>0</v>
      </c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</row>
    <row r="191" spans="1:38">
      <c r="A191" s="50" t="s">
        <v>35</v>
      </c>
      <c r="B191" s="26"/>
      <c r="C191" s="21">
        <f>SUM(C175:C189)</f>
        <v>452301</v>
      </c>
      <c r="D191" s="5">
        <f>IF($C$191=0,0,C191/$C$191)</f>
        <v>1</v>
      </c>
      <c r="E191" s="21">
        <f>SUM(E175:E189)</f>
        <v>376079</v>
      </c>
      <c r="F191" s="5">
        <f>IF($E$191=0,0,E191/$E$191)</f>
        <v>1</v>
      </c>
      <c r="G191" s="5">
        <f>IF(C191=0,0,((E191-C191)/C191))</f>
        <v>-0.16852052062675077</v>
      </c>
      <c r="H191" s="21">
        <f>SUM(H175:H189)</f>
        <v>461432</v>
      </c>
      <c r="I191" s="5">
        <f>IF($H$191=0,0,H191/$H$191)</f>
        <v>1</v>
      </c>
      <c r="J191" s="15">
        <f>IF(E191=0,0,((H191-E191)/E191))</f>
        <v>0.22695497488559585</v>
      </c>
      <c r="K191" s="93"/>
      <c r="L191" s="93"/>
      <c r="M191" s="93"/>
      <c r="N191" s="101"/>
      <c r="O191" s="101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101"/>
      <c r="AA191" s="101"/>
      <c r="AB191" s="101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</row>
    <row r="192" spans="1:38">
      <c r="A192" s="113"/>
      <c r="B192" s="23"/>
      <c r="C192" s="23"/>
      <c r="D192" s="23"/>
      <c r="E192" s="23"/>
      <c r="F192" s="23"/>
      <c r="G192" s="23"/>
      <c r="H192" s="23"/>
      <c r="I192" s="23"/>
      <c r="J192" s="43"/>
      <c r="K192" s="93"/>
      <c r="L192" s="101"/>
      <c r="M192" s="101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</row>
    <row r="193" spans="1:38">
      <c r="A193" s="114" t="s">
        <v>22</v>
      </c>
      <c r="B193" s="26"/>
      <c r="C193" s="14">
        <f>C191/H1646</f>
        <v>2343.5284974093265</v>
      </c>
      <c r="D193" s="26"/>
      <c r="E193" s="14">
        <f>E191/J1646</f>
        <v>1885.1077694235589</v>
      </c>
      <c r="F193" s="26"/>
      <c r="G193" s="5">
        <f>IF(C193=0,0,((E193-C193)/C193))</f>
        <v>-0.19561133073164363</v>
      </c>
      <c r="H193" s="14">
        <f>IF(L1646=0,0,(H191/L1646))</f>
        <v>2307.16</v>
      </c>
      <c r="I193" s="26"/>
      <c r="J193" s="15">
        <f>IF(E193=0,0,((H193-E193)/E193))</f>
        <v>0.22388758744838178</v>
      </c>
      <c r="K193" s="93"/>
      <c r="L193" s="101"/>
      <c r="M193" s="101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</row>
    <row r="194" spans="1:38">
      <c r="A194" s="60"/>
      <c r="B194" s="60"/>
      <c r="C194" s="60"/>
      <c r="D194" s="60"/>
      <c r="E194" s="60"/>
      <c r="F194" s="60"/>
      <c r="G194" s="60"/>
      <c r="H194" s="60"/>
      <c r="I194" s="60"/>
      <c r="J194" s="93"/>
      <c r="K194" s="93"/>
      <c r="L194" s="101"/>
      <c r="M194" s="101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 t="s">
        <v>39</v>
      </c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</row>
    <row r="195" spans="1:38">
      <c r="A195" s="110" t="s">
        <v>40</v>
      </c>
      <c r="B195" s="60"/>
      <c r="C195" s="60"/>
      <c r="D195" s="60"/>
      <c r="E195" s="60"/>
      <c r="F195" s="60"/>
      <c r="G195" s="60"/>
      <c r="H195" s="60"/>
      <c r="I195" s="60"/>
      <c r="J195" s="93"/>
      <c r="K195" s="93"/>
      <c r="L195" s="101"/>
      <c r="M195" s="101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 t="str">
        <f>H6</f>
        <v>2018-2019</v>
      </c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</row>
    <row r="196" spans="1:38">
      <c r="A196" s="110" t="s">
        <v>41</v>
      </c>
      <c r="B196" s="60"/>
      <c r="C196" s="60"/>
      <c r="D196" s="60"/>
      <c r="E196" s="60"/>
      <c r="F196" s="60"/>
      <c r="G196" s="60"/>
      <c r="H196" s="60"/>
      <c r="I196" s="60"/>
      <c r="J196" s="93"/>
      <c r="K196" s="93"/>
      <c r="L196" s="101"/>
      <c r="M196" s="101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 t="str">
        <f>A175</f>
        <v>Instruction</v>
      </c>
      <c r="Z196" s="101">
        <f>H175</f>
        <v>251582</v>
      </c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</row>
    <row r="197" spans="1:38">
      <c r="A197" s="60"/>
      <c r="B197" s="60"/>
      <c r="C197" s="60"/>
      <c r="D197" s="60"/>
      <c r="E197" s="60"/>
      <c r="F197" s="60"/>
      <c r="G197" s="60"/>
      <c r="H197" s="60"/>
      <c r="I197" s="60"/>
      <c r="J197" s="93"/>
      <c r="K197" s="93"/>
      <c r="L197" s="101"/>
      <c r="M197" s="101"/>
      <c r="N197" s="93"/>
      <c r="O197" s="93"/>
      <c r="P197" s="101"/>
      <c r="Q197" s="93"/>
      <c r="R197" s="93"/>
      <c r="S197" s="93"/>
      <c r="T197" s="93"/>
      <c r="U197" s="93"/>
      <c r="V197" s="93"/>
      <c r="W197" s="93"/>
      <c r="X197" s="93"/>
      <c r="Y197" s="93" t="str">
        <f>A177</f>
        <v>Student Support</v>
      </c>
      <c r="Z197" s="101">
        <f>H177</f>
        <v>0</v>
      </c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</row>
    <row r="198" spans="1:38">
      <c r="A198" s="60"/>
      <c r="B198" s="60"/>
      <c r="C198" s="60"/>
      <c r="D198" s="60"/>
      <c r="E198" s="60"/>
      <c r="F198" s="60"/>
      <c r="G198" s="60"/>
      <c r="H198" s="60"/>
      <c r="I198" s="60"/>
      <c r="J198" s="93"/>
      <c r="K198" s="93"/>
      <c r="L198" s="93"/>
      <c r="M198" s="93"/>
      <c r="N198" s="93"/>
      <c r="O198" s="93"/>
      <c r="P198" s="101"/>
      <c r="Q198" s="93"/>
      <c r="R198" s="93"/>
      <c r="S198" s="93"/>
      <c r="T198" s="93"/>
      <c r="U198" s="93"/>
      <c r="V198" s="93"/>
      <c r="W198" s="93"/>
      <c r="X198" s="93"/>
      <c r="Y198" s="93" t="s">
        <v>14</v>
      </c>
      <c r="Z198" s="101">
        <f>H179</f>
        <v>0</v>
      </c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</row>
    <row r="199" spans="1:38">
      <c r="A199" s="60"/>
      <c r="B199" s="60"/>
      <c r="C199" s="60"/>
      <c r="D199" s="60"/>
      <c r="E199" s="60"/>
      <c r="F199" s="60"/>
      <c r="G199" s="60"/>
      <c r="H199" s="60"/>
      <c r="I199" s="60"/>
      <c r="J199" s="93"/>
      <c r="K199" s="93"/>
      <c r="L199" s="93"/>
      <c r="M199" s="93"/>
      <c r="N199" s="93"/>
      <c r="O199" s="93"/>
      <c r="P199" s="101"/>
      <c r="Q199" s="93"/>
      <c r="R199" s="93"/>
      <c r="S199" s="93"/>
      <c r="T199" s="93"/>
      <c r="U199" s="93"/>
      <c r="V199" s="93"/>
      <c r="W199" s="93"/>
      <c r="X199" s="93"/>
      <c r="Y199" s="93" t="str">
        <f>A181</f>
        <v>Administration &amp; Support</v>
      </c>
      <c r="Z199" s="101">
        <f>H181</f>
        <v>0</v>
      </c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</row>
    <row r="200" spans="1:38">
      <c r="A200" s="60"/>
      <c r="B200" s="60"/>
      <c r="C200" s="60"/>
      <c r="D200" s="60"/>
      <c r="E200" s="60"/>
      <c r="F200" s="60"/>
      <c r="G200" s="60"/>
      <c r="H200" s="60"/>
      <c r="I200" s="60"/>
      <c r="J200" s="93"/>
      <c r="K200" s="93"/>
      <c r="L200" s="93"/>
      <c r="M200" s="93"/>
      <c r="N200" s="93"/>
      <c r="O200" s="93"/>
      <c r="P200" s="101"/>
      <c r="Q200" s="93"/>
      <c r="R200" s="93"/>
      <c r="S200" s="93"/>
      <c r="T200" s="93"/>
      <c r="U200" s="93"/>
      <c r="V200" s="93"/>
      <c r="W200" s="93"/>
      <c r="X200" s="93"/>
      <c r="Y200" s="93" t="str">
        <f>A183</f>
        <v>Operations &amp; Maintenance</v>
      </c>
      <c r="Z200" s="101">
        <f>H183</f>
        <v>157950</v>
      </c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</row>
    <row r="201" spans="1:38">
      <c r="A201" s="60"/>
      <c r="B201" s="60"/>
      <c r="C201" s="60"/>
      <c r="D201" s="60"/>
      <c r="E201" s="60"/>
      <c r="F201" s="60"/>
      <c r="G201" s="60"/>
      <c r="H201" s="60"/>
      <c r="I201" s="60"/>
      <c r="J201" s="93"/>
      <c r="K201" s="93"/>
      <c r="L201" s="93"/>
      <c r="M201" s="93"/>
      <c r="N201" s="93"/>
      <c r="O201" s="93"/>
      <c r="P201" s="101"/>
      <c r="Q201" s="93"/>
      <c r="R201" s="93"/>
      <c r="S201" s="93"/>
      <c r="T201" s="93"/>
      <c r="U201" s="93"/>
      <c r="V201" s="93"/>
      <c r="W201" s="93"/>
      <c r="X201" s="93"/>
      <c r="Y201" s="93" t="s">
        <v>16</v>
      </c>
      <c r="Z201" s="101">
        <f>H185</f>
        <v>51900</v>
      </c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</row>
    <row r="202" spans="1:38">
      <c r="A202" s="60"/>
      <c r="B202" s="60"/>
      <c r="C202" s="60"/>
      <c r="D202" s="60"/>
      <c r="E202" s="60"/>
      <c r="F202" s="60"/>
      <c r="G202" s="60"/>
      <c r="H202" s="60"/>
      <c r="I202" s="60"/>
      <c r="J202" s="93"/>
      <c r="K202" s="93"/>
      <c r="L202" s="93"/>
      <c r="M202" s="93"/>
      <c r="N202" s="101"/>
      <c r="O202" s="101"/>
      <c r="P202" s="101"/>
      <c r="Q202" s="93"/>
      <c r="R202" s="93"/>
      <c r="S202" s="93"/>
      <c r="T202" s="93"/>
      <c r="U202" s="93"/>
      <c r="V202" s="93"/>
      <c r="W202" s="93"/>
      <c r="X202" s="93"/>
      <c r="Y202" s="93" t="str">
        <f>A187</f>
        <v>Capital Improvements</v>
      </c>
      <c r="Z202" s="101">
        <f>H187</f>
        <v>0</v>
      </c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</row>
    <row r="203" spans="1:38">
      <c r="A203" s="60"/>
      <c r="B203" s="60"/>
      <c r="C203" s="60"/>
      <c r="D203" s="60"/>
      <c r="E203" s="60"/>
      <c r="F203" s="60"/>
      <c r="G203" s="60"/>
      <c r="H203" s="60"/>
      <c r="I203" s="60"/>
      <c r="J203" s="93"/>
      <c r="K203" s="93"/>
      <c r="L203" s="93"/>
      <c r="M203" s="93"/>
      <c r="N203" s="101"/>
      <c r="O203" s="101"/>
      <c r="P203" s="93"/>
      <c r="Q203" s="93"/>
      <c r="R203" s="93"/>
      <c r="S203" s="93"/>
      <c r="T203" s="93"/>
      <c r="U203" s="93"/>
      <c r="V203" s="93"/>
      <c r="W203" s="93"/>
      <c r="X203" s="93"/>
      <c r="Y203" s="93" t="str">
        <f>A189</f>
        <v>Other Costs</v>
      </c>
      <c r="Z203" s="101">
        <f>H189</f>
        <v>0</v>
      </c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</row>
    <row r="204" spans="1:38">
      <c r="A204" s="60"/>
      <c r="B204" s="60"/>
      <c r="C204" s="60"/>
      <c r="D204" s="60"/>
      <c r="E204" s="60"/>
      <c r="F204" s="60"/>
      <c r="G204" s="60"/>
      <c r="H204" s="60"/>
      <c r="I204" s="60"/>
      <c r="J204" s="93"/>
      <c r="K204" s="93"/>
      <c r="L204" s="93"/>
      <c r="M204" s="93"/>
      <c r="N204" s="101"/>
      <c r="O204" s="101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101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</row>
    <row r="205" spans="1:38">
      <c r="A205" s="60"/>
      <c r="B205" s="60"/>
      <c r="C205" s="60"/>
      <c r="D205" s="60"/>
      <c r="E205" s="60"/>
      <c r="F205" s="60"/>
      <c r="G205" s="60"/>
      <c r="H205" s="60"/>
      <c r="I205" s="60"/>
      <c r="J205" s="93"/>
      <c r="K205" s="93"/>
      <c r="L205" s="93"/>
      <c r="M205" s="93"/>
      <c r="N205" s="101"/>
      <c r="O205" s="101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101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</row>
    <row r="206" spans="1:38">
      <c r="A206" s="60"/>
      <c r="B206" s="60"/>
      <c r="C206" s="60"/>
      <c r="D206" s="60"/>
      <c r="E206" s="60"/>
      <c r="F206" s="60"/>
      <c r="G206" s="60"/>
      <c r="H206" s="60"/>
      <c r="I206" s="60"/>
      <c r="J206" s="93"/>
      <c r="K206" s="93"/>
      <c r="L206" s="93"/>
      <c r="M206" s="93"/>
      <c r="N206" s="101"/>
      <c r="O206" s="101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</row>
    <row r="207" spans="1:38">
      <c r="A207" s="60"/>
      <c r="B207" s="60"/>
      <c r="C207" s="60"/>
      <c r="D207" s="60"/>
      <c r="E207" s="60"/>
      <c r="F207" s="60"/>
      <c r="G207" s="60"/>
      <c r="H207" s="60"/>
      <c r="I207" s="60"/>
      <c r="J207" s="93"/>
      <c r="K207" s="93"/>
      <c r="L207" s="93"/>
      <c r="M207" s="93"/>
      <c r="N207" s="101"/>
      <c r="O207" s="101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</row>
    <row r="208" spans="1:38">
      <c r="A208" s="60"/>
      <c r="B208" s="60"/>
      <c r="C208" s="60"/>
      <c r="D208" s="60"/>
      <c r="E208" s="60"/>
      <c r="F208" s="60"/>
      <c r="G208" s="60"/>
      <c r="H208" s="60"/>
      <c r="I208" s="60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</row>
    <row r="209" spans="1:38">
      <c r="A209" s="60"/>
      <c r="B209" s="60"/>
      <c r="C209" s="60"/>
      <c r="D209" s="60"/>
      <c r="E209" s="60"/>
      <c r="F209" s="60"/>
      <c r="G209" s="60"/>
      <c r="H209" s="60"/>
      <c r="I209" s="60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</row>
    <row r="210" spans="1:38">
      <c r="A210" s="60"/>
      <c r="B210" s="60"/>
      <c r="C210" s="60"/>
      <c r="D210" s="60"/>
      <c r="E210" s="60"/>
      <c r="F210" s="60"/>
      <c r="G210" s="60"/>
      <c r="H210" s="60"/>
      <c r="I210" s="60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</row>
    <row r="211" spans="1:38">
      <c r="A211" s="60"/>
      <c r="B211" s="60"/>
      <c r="C211" s="60"/>
      <c r="D211" s="60"/>
      <c r="E211" s="60"/>
      <c r="F211" s="60"/>
      <c r="G211" s="60"/>
      <c r="H211" s="60"/>
      <c r="I211" s="60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</row>
    <row r="212" spans="1:38">
      <c r="A212" s="60"/>
      <c r="B212" s="60"/>
      <c r="C212" s="60"/>
      <c r="D212" s="60"/>
      <c r="E212" s="60"/>
      <c r="F212" s="60"/>
      <c r="G212" s="60"/>
      <c r="H212" s="60"/>
      <c r="I212" s="60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</row>
    <row r="213" spans="1:38">
      <c r="A213" s="60"/>
      <c r="B213" s="60"/>
      <c r="C213" s="60"/>
      <c r="D213" s="60"/>
      <c r="E213" s="60"/>
      <c r="F213" s="60"/>
      <c r="G213" s="60"/>
      <c r="H213" s="60"/>
      <c r="I213" s="60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</row>
    <row r="214" spans="1:38">
      <c r="A214" s="60"/>
      <c r="B214" s="60"/>
      <c r="C214" s="60"/>
      <c r="D214" s="60"/>
      <c r="E214" s="60"/>
      <c r="F214" s="60"/>
      <c r="G214" s="60"/>
      <c r="H214" s="60"/>
      <c r="I214" s="60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</row>
    <row r="215" spans="1:38">
      <c r="A215" s="60"/>
      <c r="B215" s="60"/>
      <c r="C215" s="60"/>
      <c r="D215" s="60"/>
      <c r="E215" s="60"/>
      <c r="F215" s="60"/>
      <c r="G215" s="60"/>
      <c r="H215" s="60"/>
      <c r="I215" s="60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</row>
    <row r="216" spans="1:38">
      <c r="A216" s="60"/>
      <c r="B216" s="60"/>
      <c r="C216" s="60"/>
      <c r="D216" s="60"/>
      <c r="E216" s="60"/>
      <c r="F216" s="60"/>
      <c r="G216" s="60"/>
      <c r="H216" s="60"/>
      <c r="I216" s="60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</row>
    <row r="217" spans="1:38">
      <c r="A217" s="60"/>
      <c r="B217" s="60"/>
      <c r="C217" s="60"/>
      <c r="D217" s="60"/>
      <c r="E217" s="60"/>
      <c r="F217" s="60"/>
      <c r="G217" s="60"/>
      <c r="H217" s="60"/>
      <c r="I217" s="60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</row>
    <row r="218" spans="1:38">
      <c r="A218" s="60"/>
      <c r="B218" s="60"/>
      <c r="C218" s="60"/>
      <c r="D218" s="60"/>
      <c r="E218" s="60"/>
      <c r="F218" s="60"/>
      <c r="G218" s="60"/>
      <c r="H218" s="60"/>
      <c r="I218" s="60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</row>
    <row r="219" spans="1:38">
      <c r="A219" s="60"/>
      <c r="B219" s="60"/>
      <c r="C219" s="60"/>
      <c r="D219" s="60"/>
      <c r="E219" s="60"/>
      <c r="F219" s="60"/>
      <c r="G219" s="60"/>
      <c r="H219" s="60"/>
      <c r="I219" s="60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</row>
    <row r="220" spans="1:38">
      <c r="A220" s="60"/>
      <c r="B220" s="60"/>
      <c r="C220" s="60"/>
      <c r="D220" s="60"/>
      <c r="E220" s="60"/>
      <c r="F220" s="60"/>
      <c r="G220" s="60"/>
      <c r="H220" s="60"/>
      <c r="I220" s="60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</row>
    <row r="221" spans="1:38">
      <c r="A221" s="60"/>
      <c r="B221" s="60"/>
      <c r="C221" s="60"/>
      <c r="D221" s="60"/>
      <c r="E221" s="60"/>
      <c r="F221" s="60"/>
      <c r="G221" s="60"/>
      <c r="H221" s="60"/>
      <c r="I221" s="60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</row>
    <row r="222" spans="1:38">
      <c r="A222" s="60"/>
      <c r="B222" s="60"/>
      <c r="C222" s="60"/>
      <c r="D222" s="60"/>
      <c r="E222" s="60"/>
      <c r="F222" s="60"/>
      <c r="G222" s="60"/>
      <c r="H222" s="60"/>
      <c r="I222" s="60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</row>
    <row r="223" spans="1:38">
      <c r="A223" s="60"/>
      <c r="B223" s="60"/>
      <c r="C223" s="60"/>
      <c r="D223" s="60"/>
      <c r="E223" s="60"/>
      <c r="F223" s="60"/>
      <c r="G223" s="60"/>
      <c r="H223" s="60"/>
      <c r="I223" s="60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</row>
    <row r="224" spans="1:38">
      <c r="A224" s="60"/>
      <c r="B224" s="60"/>
      <c r="C224" s="60"/>
      <c r="D224" s="60"/>
      <c r="E224" s="60"/>
      <c r="F224" s="60"/>
      <c r="G224" s="60"/>
      <c r="H224" s="60"/>
      <c r="I224" s="60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</row>
    <row r="225" spans="1:38">
      <c r="A225" s="60"/>
      <c r="B225" s="60"/>
      <c r="C225" s="60"/>
      <c r="D225" s="60"/>
      <c r="E225" s="60"/>
      <c r="F225" s="60"/>
      <c r="G225" s="60"/>
      <c r="H225" s="60"/>
      <c r="I225" s="60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</row>
    <row r="226" spans="1:38">
      <c r="A226" s="60"/>
      <c r="B226" s="60"/>
      <c r="C226" s="60"/>
      <c r="D226" s="60"/>
      <c r="E226" s="60"/>
      <c r="F226" s="60"/>
      <c r="G226" s="60"/>
      <c r="H226" s="60"/>
      <c r="I226" s="60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</row>
    <row r="227" spans="1:38">
      <c r="A227" s="60"/>
      <c r="B227" s="60"/>
      <c r="C227" s="60"/>
      <c r="D227" s="60"/>
      <c r="E227" s="60"/>
      <c r="F227" s="60"/>
      <c r="G227" s="60"/>
      <c r="H227" s="60"/>
      <c r="I227" s="60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</row>
    <row r="228" spans="1:38">
      <c r="A228" s="60"/>
      <c r="B228" s="60"/>
      <c r="C228" s="60"/>
      <c r="D228" s="60"/>
      <c r="E228" s="60"/>
      <c r="F228" s="60"/>
      <c r="G228" s="60"/>
      <c r="H228" s="60"/>
      <c r="I228" s="60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</row>
    <row r="229" spans="1:38">
      <c r="A229" s="60"/>
      <c r="B229" s="60"/>
      <c r="C229" s="60"/>
      <c r="D229" s="60"/>
      <c r="E229" s="60"/>
      <c r="F229" s="60"/>
      <c r="G229" s="60"/>
      <c r="H229" s="60"/>
      <c r="I229" s="60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</row>
    <row r="230" spans="1:38">
      <c r="A230" s="60"/>
      <c r="B230" s="60"/>
      <c r="C230" s="60"/>
      <c r="D230" s="60"/>
      <c r="E230" s="60"/>
      <c r="F230" s="60"/>
      <c r="G230" s="60"/>
      <c r="H230" s="60"/>
      <c r="I230" s="60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</row>
    <row r="231" spans="1:38">
      <c r="A231" s="60"/>
      <c r="B231" s="60"/>
      <c r="C231" s="60"/>
      <c r="D231" s="60"/>
      <c r="E231" s="60"/>
      <c r="F231" s="60"/>
      <c r="G231" s="60"/>
      <c r="H231" s="60"/>
      <c r="I231" s="60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</row>
    <row r="232" spans="1:38">
      <c r="A232" s="60"/>
      <c r="B232" s="60"/>
      <c r="C232" s="60"/>
      <c r="D232" s="60"/>
      <c r="E232" s="60"/>
      <c r="F232" s="60"/>
      <c r="G232" s="60"/>
      <c r="H232" s="60"/>
      <c r="I232" s="60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</row>
    <row r="233" spans="1:38">
      <c r="A233" s="60"/>
      <c r="B233" s="60"/>
      <c r="C233" s="60"/>
      <c r="D233" s="60"/>
      <c r="E233" s="60"/>
      <c r="F233" s="60"/>
      <c r="G233" s="60"/>
      <c r="H233" s="60"/>
      <c r="I233" s="60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</row>
    <row r="234" spans="1:38">
      <c r="A234" s="60"/>
      <c r="B234" s="60"/>
      <c r="C234" s="60"/>
      <c r="D234" s="60"/>
      <c r="E234" s="60"/>
      <c r="F234" s="60"/>
      <c r="G234" s="60"/>
      <c r="H234" s="60"/>
      <c r="I234" s="60"/>
      <c r="J234" s="93"/>
      <c r="K234" s="93"/>
      <c r="L234" s="93"/>
      <c r="M234" s="93"/>
      <c r="N234" s="93"/>
      <c r="O234" s="93"/>
      <c r="P234" s="101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</row>
    <row r="235" spans="1:38">
      <c r="A235" s="60"/>
      <c r="B235" s="60"/>
      <c r="C235" s="60"/>
      <c r="D235" s="60"/>
      <c r="E235" s="60"/>
      <c r="F235" s="60"/>
      <c r="G235" s="60"/>
      <c r="H235" s="60"/>
      <c r="I235" s="60"/>
      <c r="J235" s="93"/>
      <c r="K235" s="93"/>
      <c r="L235" s="93"/>
      <c r="M235" s="93"/>
      <c r="N235" s="93"/>
      <c r="O235" s="93"/>
      <c r="P235" s="101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</row>
    <row r="236" spans="1:38">
      <c r="A236" s="60"/>
      <c r="B236" s="60"/>
      <c r="C236" s="60"/>
      <c r="D236" s="60"/>
      <c r="E236" s="60"/>
      <c r="F236" s="60"/>
      <c r="G236" s="60"/>
      <c r="H236" s="60"/>
      <c r="I236" s="60"/>
      <c r="J236" s="93"/>
      <c r="K236" s="93"/>
      <c r="L236" s="93"/>
      <c r="M236" s="93"/>
      <c r="N236" s="93"/>
      <c r="O236" s="93"/>
      <c r="P236" s="101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</row>
    <row r="237" spans="1:38">
      <c r="A237" s="60"/>
      <c r="B237" s="60"/>
      <c r="C237" s="60"/>
      <c r="D237" s="60"/>
      <c r="E237" s="60"/>
      <c r="F237" s="60"/>
      <c r="G237" s="60"/>
      <c r="H237" s="60"/>
      <c r="I237" s="60"/>
      <c r="J237" s="93"/>
      <c r="K237" s="93"/>
      <c r="L237" s="93"/>
      <c r="M237" s="93"/>
      <c r="N237" s="93"/>
      <c r="O237" s="93"/>
      <c r="P237" s="101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</row>
    <row r="238" spans="1:38">
      <c r="A238" s="60"/>
      <c r="B238" s="60"/>
      <c r="C238" s="60"/>
      <c r="D238" s="60"/>
      <c r="E238" s="60"/>
      <c r="F238" s="60"/>
      <c r="G238" s="60"/>
      <c r="H238" s="60"/>
      <c r="I238" s="60"/>
      <c r="J238" s="93"/>
      <c r="K238" s="93"/>
      <c r="L238" s="93"/>
      <c r="M238" s="93"/>
      <c r="N238" s="93"/>
      <c r="O238" s="93"/>
      <c r="P238" s="101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</row>
    <row r="239" spans="1:38">
      <c r="A239" s="60"/>
      <c r="B239" s="60"/>
      <c r="C239" s="60"/>
      <c r="D239" s="60"/>
      <c r="E239" s="60"/>
      <c r="F239" s="60"/>
      <c r="G239" s="60"/>
      <c r="H239" s="60"/>
      <c r="I239" s="60"/>
      <c r="J239" s="93"/>
      <c r="K239" s="93"/>
      <c r="L239" s="93"/>
      <c r="M239" s="93"/>
      <c r="N239" s="93"/>
      <c r="O239" s="93"/>
      <c r="P239" s="101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</row>
    <row r="240" spans="1:38">
      <c r="A240" s="60"/>
      <c r="B240" s="60"/>
      <c r="C240" s="60"/>
      <c r="D240" s="60"/>
      <c r="E240" s="60"/>
      <c r="F240" s="60"/>
      <c r="G240" s="60"/>
      <c r="H240" s="60"/>
      <c r="I240" s="60"/>
      <c r="J240" s="93"/>
      <c r="K240" s="93"/>
      <c r="L240" s="93"/>
      <c r="M240" s="93"/>
      <c r="N240" s="93"/>
      <c r="O240" s="93"/>
      <c r="P240" s="101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</row>
    <row r="241" spans="1:38">
      <c r="A241" s="60"/>
      <c r="B241" s="60"/>
      <c r="C241" s="60"/>
      <c r="D241" s="60"/>
      <c r="E241" s="60"/>
      <c r="F241" s="60"/>
      <c r="G241" s="60"/>
      <c r="H241" s="60"/>
      <c r="I241" s="60"/>
      <c r="J241" s="93"/>
      <c r="K241" s="93"/>
      <c r="L241" s="101"/>
      <c r="M241" s="101"/>
      <c r="N241" s="93"/>
      <c r="O241" s="93"/>
      <c r="P241" s="101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</row>
    <row r="242" spans="1:38">
      <c r="A242" s="60"/>
      <c r="B242" s="60"/>
      <c r="C242" s="60"/>
      <c r="D242" s="60"/>
      <c r="E242" s="60"/>
      <c r="F242" s="60"/>
      <c r="G242" s="60"/>
      <c r="H242" s="60"/>
      <c r="I242" s="60"/>
      <c r="J242" s="115"/>
      <c r="K242" s="115"/>
      <c r="L242" s="101"/>
      <c r="M242" s="101"/>
      <c r="N242" s="93"/>
      <c r="O242" s="93"/>
      <c r="P242" s="101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</row>
    <row r="243" spans="1:38">
      <c r="A243" s="60"/>
      <c r="B243" s="60"/>
      <c r="C243" s="60"/>
      <c r="D243" s="60"/>
      <c r="E243" s="60"/>
      <c r="F243" s="60"/>
      <c r="G243" s="60"/>
      <c r="H243" s="60"/>
      <c r="I243" s="60"/>
      <c r="J243" s="115"/>
      <c r="K243" s="115"/>
      <c r="L243" s="101"/>
      <c r="M243" s="101"/>
      <c r="N243" s="93"/>
      <c r="O243" s="93"/>
      <c r="P243" s="101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</row>
    <row r="244" spans="1:38">
      <c r="A244" s="60"/>
      <c r="B244" s="60"/>
      <c r="C244" s="60"/>
      <c r="D244" s="60"/>
      <c r="E244" s="60"/>
      <c r="F244" s="60"/>
      <c r="G244" s="60"/>
      <c r="H244" s="60"/>
      <c r="I244" s="60"/>
      <c r="J244" s="115"/>
      <c r="K244" s="115"/>
      <c r="L244" s="101"/>
      <c r="M244" s="101"/>
      <c r="N244" s="93"/>
      <c r="O244" s="93"/>
      <c r="P244" s="101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</row>
    <row r="245" spans="1:38">
      <c r="A245" s="60"/>
      <c r="B245" s="60"/>
      <c r="C245" s="60"/>
      <c r="D245" s="60"/>
      <c r="E245" s="60"/>
      <c r="F245" s="60"/>
      <c r="G245" s="60"/>
      <c r="H245" s="60"/>
      <c r="I245" s="60"/>
      <c r="J245" s="115"/>
      <c r="K245" s="115"/>
      <c r="L245" s="101"/>
      <c r="M245" s="101"/>
      <c r="N245" s="93"/>
      <c r="O245" s="93"/>
      <c r="P245" s="101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</row>
    <row r="246" spans="1:38">
      <c r="A246" s="60"/>
      <c r="B246" s="60"/>
      <c r="C246" s="60"/>
      <c r="D246" s="60"/>
      <c r="E246" s="60"/>
      <c r="F246" s="60"/>
      <c r="G246" s="60"/>
      <c r="H246" s="60"/>
      <c r="I246" s="60"/>
      <c r="J246" s="115"/>
      <c r="K246" s="115"/>
      <c r="L246" s="101"/>
      <c r="M246" s="101"/>
      <c r="N246" s="93"/>
      <c r="O246" s="93"/>
      <c r="P246" s="101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</row>
    <row r="247" spans="1:38">
      <c r="A247" s="60"/>
      <c r="B247" s="60"/>
      <c r="C247" s="60"/>
      <c r="D247" s="60"/>
      <c r="E247" s="60"/>
      <c r="F247" s="60"/>
      <c r="G247" s="60"/>
      <c r="H247" s="60"/>
      <c r="I247" s="60"/>
      <c r="J247" s="93"/>
      <c r="K247" s="93"/>
      <c r="L247" s="101"/>
      <c r="M247" s="101"/>
      <c r="N247" s="93"/>
      <c r="O247" s="93"/>
      <c r="P247" s="101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</row>
    <row r="248" spans="1:38">
      <c r="A248" s="60"/>
      <c r="B248" s="60"/>
      <c r="C248" s="60"/>
      <c r="D248" s="60"/>
      <c r="E248" s="60"/>
      <c r="F248" s="60"/>
      <c r="G248" s="60"/>
      <c r="H248" s="60"/>
      <c r="I248" s="60"/>
      <c r="J248" s="93"/>
      <c r="K248" s="93"/>
      <c r="L248" s="101"/>
      <c r="M248" s="101"/>
      <c r="N248" s="93"/>
      <c r="O248" s="93"/>
      <c r="P248" s="101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</row>
    <row r="249" spans="1:38">
      <c r="A249" s="60"/>
      <c r="B249" s="60"/>
      <c r="C249" s="60"/>
      <c r="D249" s="60"/>
      <c r="E249" s="92" t="s">
        <v>0</v>
      </c>
      <c r="F249" s="60"/>
      <c r="G249" s="60"/>
      <c r="H249" s="1">
        <f>H1</f>
        <v>241</v>
      </c>
      <c r="I249" s="60"/>
      <c r="J249" s="93"/>
      <c r="K249" s="93"/>
      <c r="L249" s="93"/>
      <c r="M249" s="93"/>
      <c r="N249" s="93"/>
      <c r="O249" s="93"/>
      <c r="P249" s="101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</row>
    <row r="250" spans="1:38" ht="15.75">
      <c r="A250" s="95" t="s">
        <v>42</v>
      </c>
      <c r="B250" s="95"/>
      <c r="C250" s="95"/>
      <c r="D250" s="95"/>
      <c r="E250" s="95"/>
      <c r="F250" s="95"/>
      <c r="G250" s="95"/>
      <c r="H250" s="95"/>
      <c r="I250" s="95"/>
      <c r="J250" s="93"/>
      <c r="K250" s="93"/>
      <c r="L250" s="93"/>
      <c r="M250" s="93"/>
      <c r="N250" s="93"/>
      <c r="O250" s="93"/>
      <c r="P250" s="101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</row>
    <row r="251" spans="1:38" ht="15.75">
      <c r="A251" s="95" t="s">
        <v>43</v>
      </c>
      <c r="B251" s="95"/>
      <c r="C251" s="95"/>
      <c r="D251" s="95"/>
      <c r="E251" s="95"/>
      <c r="F251" s="95"/>
      <c r="G251" s="95"/>
      <c r="H251" s="95"/>
      <c r="I251" s="95"/>
      <c r="J251" s="93"/>
      <c r="K251" s="93"/>
      <c r="L251" s="93"/>
      <c r="M251" s="93"/>
      <c r="N251" s="101"/>
      <c r="O251" s="101"/>
      <c r="P251" s="101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</row>
    <row r="252" spans="1:38">
      <c r="A252" s="60"/>
      <c r="B252" s="60"/>
      <c r="C252" s="60"/>
      <c r="D252" s="60"/>
      <c r="E252" s="60"/>
      <c r="F252" s="60"/>
      <c r="G252" s="60"/>
      <c r="H252" s="60"/>
      <c r="I252" s="60"/>
      <c r="J252" s="93"/>
      <c r="K252" s="93"/>
      <c r="L252" s="93"/>
      <c r="M252" s="93"/>
      <c r="N252" s="101"/>
      <c r="O252" s="101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</row>
    <row r="253" spans="1:38">
      <c r="A253" s="60"/>
      <c r="B253" s="34" t="s">
        <v>1</v>
      </c>
      <c r="C253" s="23"/>
      <c r="D253" s="2" t="s">
        <v>2</v>
      </c>
      <c r="E253" s="35"/>
      <c r="F253" s="2" t="s">
        <v>2</v>
      </c>
      <c r="G253" s="2" t="s">
        <v>2</v>
      </c>
      <c r="H253" s="23"/>
      <c r="I253" s="2" t="s">
        <v>2</v>
      </c>
      <c r="J253" s="36" t="s">
        <v>2</v>
      </c>
      <c r="K253" s="93"/>
      <c r="L253" s="93"/>
      <c r="M253" s="93"/>
      <c r="N253" s="101"/>
      <c r="O253" s="101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</row>
    <row r="254" spans="1:38">
      <c r="A254" s="60"/>
      <c r="B254" s="37"/>
      <c r="C254" s="37" t="str">
        <f>C6</f>
        <v>2016-2017</v>
      </c>
      <c r="D254" s="3" t="s">
        <v>3</v>
      </c>
      <c r="E254" s="37" t="str">
        <f>E6</f>
        <v>2017-2018</v>
      </c>
      <c r="F254" s="3" t="s">
        <v>3</v>
      </c>
      <c r="G254" s="3" t="s">
        <v>4</v>
      </c>
      <c r="H254" s="37" t="str">
        <f>H6</f>
        <v>2018-2019</v>
      </c>
      <c r="I254" s="3" t="s">
        <v>3</v>
      </c>
      <c r="J254" s="38" t="s">
        <v>4</v>
      </c>
      <c r="K254" s="93"/>
      <c r="L254" s="93"/>
      <c r="M254" s="93"/>
      <c r="N254" s="101"/>
      <c r="O254" s="101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</row>
    <row r="255" spans="1:38">
      <c r="A255" s="60"/>
      <c r="B255" s="39" t="s">
        <v>5</v>
      </c>
      <c r="C255" s="40" t="s">
        <v>6</v>
      </c>
      <c r="D255" s="22" t="s">
        <v>7</v>
      </c>
      <c r="E255" s="40" t="s">
        <v>6</v>
      </c>
      <c r="F255" s="22" t="s">
        <v>7</v>
      </c>
      <c r="G255" s="22" t="s">
        <v>8</v>
      </c>
      <c r="H255" s="40" t="s">
        <v>9</v>
      </c>
      <c r="I255" s="22" t="s">
        <v>7</v>
      </c>
      <c r="J255" s="41" t="s">
        <v>8</v>
      </c>
      <c r="K255" s="93"/>
      <c r="L255" s="93"/>
      <c r="M255" s="93"/>
      <c r="N255" s="101"/>
      <c r="O255" s="101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</row>
    <row r="256" spans="1:38">
      <c r="A256" s="23"/>
      <c r="B256" s="23"/>
      <c r="C256" s="23"/>
      <c r="D256" s="42"/>
      <c r="E256" s="42"/>
      <c r="F256" s="42"/>
      <c r="G256" s="42"/>
      <c r="H256" s="42"/>
      <c r="I256" s="23"/>
      <c r="J256" s="43"/>
      <c r="K256" s="93"/>
      <c r="L256" s="93"/>
      <c r="M256" s="93"/>
      <c r="N256" s="101"/>
      <c r="O256" s="101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</row>
    <row r="257" spans="1:38">
      <c r="A257" s="26" t="s">
        <v>11</v>
      </c>
      <c r="B257" s="26"/>
      <c r="C257" s="21">
        <f>C175+C90</f>
        <v>1150004</v>
      </c>
      <c r="D257" s="5">
        <f>IF(C273=0,0,C257/C273)</f>
        <v>0.61573107102031632</v>
      </c>
      <c r="E257" s="21">
        <f>E90+E175</f>
        <v>1214430</v>
      </c>
      <c r="F257" s="5">
        <f>IF(E273=0,0,E257/E273)</f>
        <v>0.58996959866152499</v>
      </c>
      <c r="G257" s="5">
        <f>IF(C257=0,0,((E257-C257)/C257))</f>
        <v>5.6022413835082316E-2</v>
      </c>
      <c r="H257" s="21">
        <f>H90+H175</f>
        <v>1277872</v>
      </c>
      <c r="I257" s="5">
        <f>IF(H273=0,0,H257/H273)</f>
        <v>0.59205802935196972</v>
      </c>
      <c r="J257" s="15">
        <f>IF(E257=0,0,((H257-E257)/E257))</f>
        <v>5.2240145582701347E-2</v>
      </c>
      <c r="K257" s="93"/>
      <c r="L257" s="93"/>
      <c r="M257" s="93"/>
      <c r="N257" s="101"/>
      <c r="O257" s="101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</row>
    <row r="258" spans="1:38">
      <c r="A258" s="44"/>
      <c r="B258" s="23"/>
      <c r="C258" s="45"/>
      <c r="D258" s="46"/>
      <c r="E258" s="47"/>
      <c r="F258" s="46"/>
      <c r="G258" s="46"/>
      <c r="H258" s="47"/>
      <c r="I258" s="13"/>
      <c r="J258" s="43"/>
      <c r="K258" s="93"/>
      <c r="L258" s="93"/>
      <c r="M258" s="93"/>
      <c r="N258" s="101"/>
      <c r="O258" s="101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</row>
    <row r="259" spans="1:38">
      <c r="A259" s="26" t="s">
        <v>13</v>
      </c>
      <c r="B259" s="26"/>
      <c r="C259" s="21">
        <f>C92+C177</f>
        <v>14713</v>
      </c>
      <c r="D259" s="5">
        <f>IF(C273=0,0,C259/C273)</f>
        <v>7.8775823805151239E-3</v>
      </c>
      <c r="E259" s="21">
        <f>E92+E177</f>
        <v>0</v>
      </c>
      <c r="F259" s="5">
        <f>IF(E273=0,0,E259/E273)</f>
        <v>0</v>
      </c>
      <c r="G259" s="5">
        <f>IF(C259=0,0,((E259-C259)/C259))</f>
        <v>-1</v>
      </c>
      <c r="H259" s="21">
        <f>H92+H177</f>
        <v>0</v>
      </c>
      <c r="I259" s="5">
        <f>IF(H273=0,0,H259/H273)</f>
        <v>0</v>
      </c>
      <c r="J259" s="15">
        <f>IF(E259=0,0,((H259-E259)/E259))</f>
        <v>0</v>
      </c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</row>
    <row r="260" spans="1:38">
      <c r="A260" s="44"/>
      <c r="B260" s="23"/>
      <c r="C260" s="45"/>
      <c r="D260" s="46"/>
      <c r="E260" s="47"/>
      <c r="F260" s="46"/>
      <c r="G260" s="46"/>
      <c r="H260" s="47"/>
      <c r="I260" s="13"/>
      <c r="J260" s="4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</row>
    <row r="261" spans="1:38">
      <c r="A261" s="26" t="s">
        <v>14</v>
      </c>
      <c r="B261" s="26"/>
      <c r="C261" s="21">
        <f>C94+C179</f>
        <v>29852</v>
      </c>
      <c r="D261" s="5">
        <f>IF(C273=0,0,C261/C273)</f>
        <v>1.5983252173121559E-2</v>
      </c>
      <c r="E261" s="21">
        <f>E94+E179</f>
        <v>30705</v>
      </c>
      <c r="F261" s="5">
        <f>IF(E273=0,0,E261/E273)</f>
        <v>1.491647647612635E-2</v>
      </c>
      <c r="G261" s="5">
        <f>IF(C261=0,0,((E261-C261)/C261))</f>
        <v>2.8574299879405064E-2</v>
      </c>
      <c r="H261" s="21">
        <f>H94+H179</f>
        <v>32270</v>
      </c>
      <c r="I261" s="5">
        <f>IF(H273=0,0,H261/H273)</f>
        <v>1.4951194334947526E-2</v>
      </c>
      <c r="J261" s="15">
        <f>IF(E261=0,0,((H261-E261)/E261))</f>
        <v>5.0968897573685071E-2</v>
      </c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</row>
    <row r="262" spans="1:38">
      <c r="A262" s="23"/>
      <c r="B262" s="23"/>
      <c r="C262" s="45"/>
      <c r="D262" s="46"/>
      <c r="E262" s="47"/>
      <c r="F262" s="46"/>
      <c r="G262" s="46"/>
      <c r="H262" s="47"/>
      <c r="I262" s="13"/>
      <c r="J262" s="4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</row>
    <row r="263" spans="1:38">
      <c r="A263" s="26" t="s">
        <v>214</v>
      </c>
      <c r="B263" s="26"/>
      <c r="C263" s="21">
        <f>C96+C181</f>
        <v>406576</v>
      </c>
      <c r="D263" s="5">
        <f>IF(C273=0,0,C263/C273)</f>
        <v>0.21768748276628269</v>
      </c>
      <c r="E263" s="21">
        <f>E96+E181</f>
        <v>490048</v>
      </c>
      <c r="F263" s="5">
        <f>IF(E273=0,0,E263/E273)</f>
        <v>0.2380651185205265</v>
      </c>
      <c r="G263" s="5">
        <f>IF(C263=0,0,((E263-C263)/C263))</f>
        <v>0.20530478926449175</v>
      </c>
      <c r="H263" s="21">
        <f>H96+H181</f>
        <v>481559</v>
      </c>
      <c r="I263" s="5">
        <f>IF(H273=0,0,H263/H273)</f>
        <v>0.22311379587056074</v>
      </c>
      <c r="J263" s="15">
        <f>IF(E263=0,0,((H263-E263)/E263))</f>
        <v>-1.7322792869269948E-2</v>
      </c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</row>
    <row r="264" spans="1:38">
      <c r="A264" s="23"/>
      <c r="B264" s="23"/>
      <c r="C264" s="45"/>
      <c r="D264" s="46"/>
      <c r="E264" s="47"/>
      <c r="F264" s="46"/>
      <c r="G264" s="46"/>
      <c r="H264" s="47"/>
      <c r="I264" s="13"/>
      <c r="J264" s="4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</row>
    <row r="265" spans="1:38">
      <c r="A265" s="26" t="s">
        <v>15</v>
      </c>
      <c r="B265" s="26"/>
      <c r="C265" s="21">
        <f>C98+C183</f>
        <v>194291</v>
      </c>
      <c r="D265" s="5">
        <f>IF(C273=0,0,C265/C273)</f>
        <v>0.10402659948974811</v>
      </c>
      <c r="E265" s="21">
        <f>E98+E183</f>
        <v>248853</v>
      </c>
      <c r="F265" s="5">
        <f>IF(E273=0,0,E265/E273)</f>
        <v>0.12089268589850093</v>
      </c>
      <c r="G265" s="5">
        <f>IF(C265=0,0,((E265-C265)/C265))</f>
        <v>0.28082618340530441</v>
      </c>
      <c r="H265" s="21">
        <f>H98+H183</f>
        <v>270350</v>
      </c>
      <c r="I265" s="5">
        <f>IF(H273=0,0,H265/H273)</f>
        <v>0.12525737181447361</v>
      </c>
      <c r="J265" s="15">
        <f>IF(E265=0,0,((H265-E265)/E265))</f>
        <v>8.6384331312059734E-2</v>
      </c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 t="s">
        <v>44</v>
      </c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</row>
    <row r="266" spans="1:38">
      <c r="A266" s="44"/>
      <c r="B266" s="23"/>
      <c r="C266" s="45"/>
      <c r="D266" s="46"/>
      <c r="E266" s="47"/>
      <c r="F266" s="46"/>
      <c r="G266" s="46"/>
      <c r="H266" s="47"/>
      <c r="I266" s="13"/>
      <c r="J266" s="4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 t="str">
        <f>C6</f>
        <v>2016-2017</v>
      </c>
      <c r="AA266" s="93" t="str">
        <f>E6</f>
        <v>2017-2018</v>
      </c>
      <c r="AB266" s="93" t="str">
        <f>H6</f>
        <v>2018-2019</v>
      </c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</row>
    <row r="267" spans="1:38">
      <c r="A267" s="26" t="s">
        <v>16</v>
      </c>
      <c r="B267" s="26"/>
      <c r="C267" s="21">
        <f>C100+C185</f>
        <v>72269</v>
      </c>
      <c r="D267" s="5">
        <f>IF(C273=0,0,C267/C273)</f>
        <v>3.869401217001614E-2</v>
      </c>
      <c r="E267" s="21">
        <f>E100+E185</f>
        <v>74426</v>
      </c>
      <c r="F267" s="5">
        <f>IF(E273=0,0,E267/E273)</f>
        <v>3.6156120443321275E-2</v>
      </c>
      <c r="G267" s="5">
        <f>IF(C267=0,0,((E267-C267)/C267))</f>
        <v>2.9846822288948235E-2</v>
      </c>
      <c r="H267" s="21">
        <f>H100+H185</f>
        <v>96305</v>
      </c>
      <c r="I267" s="5">
        <f>IF(H273=0,0,H267/H273)</f>
        <v>4.4619608628048382E-2</v>
      </c>
      <c r="J267" s="15">
        <f>IF(E267=0,0,((H267-E267)/E267))</f>
        <v>0.29396984924623115</v>
      </c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 t="str">
        <f>A257</f>
        <v>Instruction</v>
      </c>
      <c r="Z267" s="101">
        <f>C257</f>
        <v>1150004</v>
      </c>
      <c r="AA267" s="101">
        <f>E257</f>
        <v>1214430</v>
      </c>
      <c r="AB267" s="101">
        <f>H257</f>
        <v>1277872</v>
      </c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</row>
    <row r="268" spans="1:38">
      <c r="A268" s="29"/>
      <c r="B268" s="29"/>
      <c r="C268" s="30"/>
      <c r="D268" s="48"/>
      <c r="E268" s="31"/>
      <c r="F268" s="48"/>
      <c r="G268" s="48"/>
      <c r="H268" s="31"/>
      <c r="I268" s="12"/>
      <c r="J268" s="49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 t="str">
        <f>A259</f>
        <v>Student Support</v>
      </c>
      <c r="Z268" s="101">
        <f>C259</f>
        <v>14713</v>
      </c>
      <c r="AA268" s="101">
        <f>E259</f>
        <v>0</v>
      </c>
      <c r="AB268" s="101">
        <f>H259</f>
        <v>0</v>
      </c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</row>
    <row r="269" spans="1:38">
      <c r="A269" s="29" t="s">
        <v>18</v>
      </c>
      <c r="B269" s="29"/>
      <c r="C269" s="30">
        <f>C102+C187</f>
        <v>0</v>
      </c>
      <c r="D269" s="5">
        <f>IF(C273=0,0,C269/C273)</f>
        <v>0</v>
      </c>
      <c r="E269" s="30">
        <f>E102+E187</f>
        <v>0</v>
      </c>
      <c r="F269" s="5">
        <f>IF(E273=0,0,E269/E273)</f>
        <v>0</v>
      </c>
      <c r="G269" s="5">
        <f>IF(C269=0,0,((E269-C269)/C269))</f>
        <v>0</v>
      </c>
      <c r="H269" s="30">
        <f>H102+H187</f>
        <v>0</v>
      </c>
      <c r="I269" s="5">
        <f>IF(H273=0,0,H269/H273)</f>
        <v>0</v>
      </c>
      <c r="J269" s="15">
        <f>IF(E269=0,0,((H269-E269)/E269))</f>
        <v>0</v>
      </c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 t="s">
        <v>14</v>
      </c>
      <c r="Z269" s="101">
        <f>C261</f>
        <v>29852</v>
      </c>
      <c r="AA269" s="101">
        <f>E261</f>
        <v>30705</v>
      </c>
      <c r="AB269" s="101">
        <f>H261</f>
        <v>32270</v>
      </c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</row>
    <row r="270" spans="1:38">
      <c r="A270" s="23"/>
      <c r="B270" s="23"/>
      <c r="C270" s="45"/>
      <c r="D270" s="46"/>
      <c r="E270" s="47"/>
      <c r="F270" s="46"/>
      <c r="G270" s="46"/>
      <c r="H270" s="47"/>
      <c r="I270" s="13"/>
      <c r="J270" s="4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 t="str">
        <f>A263</f>
        <v>Administration &amp; Support</v>
      </c>
      <c r="Z270" s="101">
        <f>C263</f>
        <v>406576</v>
      </c>
      <c r="AA270" s="101">
        <f>E263</f>
        <v>490048</v>
      </c>
      <c r="AB270" s="101">
        <f>H263</f>
        <v>481559</v>
      </c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</row>
    <row r="271" spans="1:38">
      <c r="A271" s="26" t="s">
        <v>20</v>
      </c>
      <c r="B271" s="26"/>
      <c r="C271" s="21">
        <f>C104+C189</f>
        <v>0</v>
      </c>
      <c r="D271" s="5">
        <f>IF(C273=0,0,C271/C273)</f>
        <v>0</v>
      </c>
      <c r="E271" s="21">
        <f>E104+E189</f>
        <v>0</v>
      </c>
      <c r="F271" s="5">
        <f>IF(E273=0,0,E271/E273)</f>
        <v>0</v>
      </c>
      <c r="G271" s="5">
        <f>IF(C271=0,0,((E271-C271)/C271))</f>
        <v>0</v>
      </c>
      <c r="H271" s="21">
        <f>H104+H189</f>
        <v>0</v>
      </c>
      <c r="I271" s="5">
        <f>IF(H273=0,0,H271/H273)</f>
        <v>0</v>
      </c>
      <c r="J271" s="15">
        <f>IF(E271=0,0,((H271-E271)/E271))</f>
        <v>0</v>
      </c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 t="str">
        <f>A265</f>
        <v>Operations &amp; Maintenance</v>
      </c>
      <c r="Z271" s="101">
        <f>C265</f>
        <v>194291</v>
      </c>
      <c r="AA271" s="101">
        <f>E265</f>
        <v>248853</v>
      </c>
      <c r="AB271" s="101">
        <f>H265</f>
        <v>270350</v>
      </c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</row>
    <row r="272" spans="1:38">
      <c r="A272" s="23"/>
      <c r="B272" s="23"/>
      <c r="C272" s="45"/>
      <c r="D272" s="46"/>
      <c r="E272" s="47"/>
      <c r="F272" s="46"/>
      <c r="G272" s="46"/>
      <c r="H272" s="47"/>
      <c r="I272" s="13"/>
      <c r="J272" s="4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 t="s">
        <v>16</v>
      </c>
      <c r="Z272" s="101">
        <f>C267</f>
        <v>72269</v>
      </c>
      <c r="AA272" s="101">
        <f>E267</f>
        <v>74426</v>
      </c>
      <c r="AB272" s="101">
        <f>H267</f>
        <v>96305</v>
      </c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</row>
    <row r="273" spans="1:38">
      <c r="A273" s="50" t="s">
        <v>35</v>
      </c>
      <c r="B273" s="26"/>
      <c r="C273" s="21">
        <f>SUM(C257:C271)</f>
        <v>1867705</v>
      </c>
      <c r="D273" s="5">
        <f>IF(C273=0,0,C273/C273)</f>
        <v>1</v>
      </c>
      <c r="E273" s="21">
        <f>SUM(E257:E271)</f>
        <v>2058462</v>
      </c>
      <c r="F273" s="5">
        <f>IF(E273=0,0,E273/E273)</f>
        <v>1</v>
      </c>
      <c r="G273" s="5">
        <f>IF(C273=0,0,((E273-C273)/C273))</f>
        <v>0.1021344377190188</v>
      </c>
      <c r="H273" s="21">
        <f>SUM(H257:H271)</f>
        <v>2158356</v>
      </c>
      <c r="I273" s="5">
        <f>IF(H273=0,0,H273/H273)</f>
        <v>1</v>
      </c>
      <c r="J273" s="15">
        <f>IF(E273=0,0,((H273-E273)/E273))</f>
        <v>4.8528464455501241E-2</v>
      </c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 t="str">
        <f>A269</f>
        <v>Capital Improvements</v>
      </c>
      <c r="Z273" s="101">
        <f>C269</f>
        <v>0</v>
      </c>
      <c r="AA273" s="101">
        <f>E269</f>
        <v>0</v>
      </c>
      <c r="AB273" s="101">
        <f>H269</f>
        <v>0</v>
      </c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</row>
    <row r="274" spans="1:38">
      <c r="A274" s="23"/>
      <c r="B274" s="23"/>
      <c r="C274" s="32"/>
      <c r="D274" s="23"/>
      <c r="E274" s="32"/>
      <c r="F274" s="23"/>
      <c r="G274" s="23"/>
      <c r="H274" s="23"/>
      <c r="I274" s="23"/>
      <c r="J274" s="51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 t="str">
        <f>A271</f>
        <v>Other Costs</v>
      </c>
      <c r="Z274" s="101">
        <f>C271</f>
        <v>0</v>
      </c>
      <c r="AA274" s="101">
        <f>E271</f>
        <v>0</v>
      </c>
      <c r="AB274" s="101">
        <f>H271</f>
        <v>0</v>
      </c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</row>
    <row r="275" spans="1:38">
      <c r="A275" s="26" t="s">
        <v>22</v>
      </c>
      <c r="B275" s="26"/>
      <c r="C275" s="52">
        <f>C273/H1646</f>
        <v>9677.2279792746122</v>
      </c>
      <c r="D275" s="26"/>
      <c r="E275" s="52">
        <f>E273/J1646</f>
        <v>10318.105263157895</v>
      </c>
      <c r="F275" s="26"/>
      <c r="G275" s="5">
        <f>IF(C275=0,0,((E275-C275)/C275))</f>
        <v>6.6225295637947948E-2</v>
      </c>
      <c r="H275" s="14">
        <f>IF(L1646=0,0,(H273/L1646))</f>
        <v>10791.78</v>
      </c>
      <c r="I275" s="26"/>
      <c r="J275" s="15">
        <f>IF(E275=0,0,((H275-E275)/E275))</f>
        <v>4.5907143294362525E-2</v>
      </c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101"/>
      <c r="AA275" s="101"/>
      <c r="AB275" s="101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</row>
    <row r="276" spans="1:38">
      <c r="A276" s="60"/>
      <c r="B276" s="60"/>
      <c r="C276" s="60"/>
      <c r="D276" s="60"/>
      <c r="E276" s="60"/>
      <c r="F276" s="60"/>
      <c r="G276" s="60"/>
      <c r="H276" s="60"/>
      <c r="I276" s="60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101"/>
      <c r="AA276" s="101"/>
      <c r="AB276" s="101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</row>
    <row r="277" spans="1:38">
      <c r="A277" s="110" t="s">
        <v>220</v>
      </c>
      <c r="B277" s="60"/>
      <c r="C277" s="60"/>
      <c r="D277" s="60"/>
      <c r="E277" s="60"/>
      <c r="F277" s="60"/>
      <c r="G277" s="60"/>
      <c r="H277" s="60"/>
      <c r="I277" s="60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101"/>
      <c r="AA277" s="101"/>
      <c r="AB277" s="101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</row>
    <row r="278" spans="1:38">
      <c r="A278" s="110" t="s">
        <v>219</v>
      </c>
      <c r="B278" s="60"/>
      <c r="C278" s="60"/>
      <c r="D278" s="60"/>
      <c r="E278" s="60"/>
      <c r="F278" s="60"/>
      <c r="G278" s="60"/>
      <c r="H278" s="60"/>
      <c r="I278" s="60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116" t="s">
        <v>45</v>
      </c>
      <c r="Z278" s="101" t="str">
        <f>H6</f>
        <v>2018-2019</v>
      </c>
      <c r="AA278" s="93"/>
      <c r="AB278" s="101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</row>
    <row r="279" spans="1:38">
      <c r="A279" s="60"/>
      <c r="B279" s="60"/>
      <c r="C279" s="60"/>
      <c r="D279" s="60"/>
      <c r="E279" s="60"/>
      <c r="F279" s="60"/>
      <c r="G279" s="60"/>
      <c r="H279" s="60"/>
      <c r="I279" s="60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 t="str">
        <f>A257</f>
        <v>Instruction</v>
      </c>
      <c r="Z279" s="101">
        <f>H257</f>
        <v>1277872</v>
      </c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</row>
    <row r="280" spans="1:38">
      <c r="A280" s="60"/>
      <c r="B280" s="60"/>
      <c r="C280" s="60"/>
      <c r="D280" s="60"/>
      <c r="E280" s="60"/>
      <c r="F280" s="60"/>
      <c r="G280" s="60"/>
      <c r="H280" s="60"/>
      <c r="I280" s="60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 t="str">
        <f>A259</f>
        <v>Student Support</v>
      </c>
      <c r="Z280" s="101">
        <f>H259</f>
        <v>0</v>
      </c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</row>
    <row r="281" spans="1:38">
      <c r="A281" s="60"/>
      <c r="B281" s="60"/>
      <c r="C281" s="60"/>
      <c r="D281" s="60"/>
      <c r="E281" s="60"/>
      <c r="F281" s="60"/>
      <c r="G281" s="60"/>
      <c r="H281" s="60"/>
      <c r="I281" s="60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 t="s">
        <v>14</v>
      </c>
      <c r="Z281" s="101">
        <f>H261</f>
        <v>32270</v>
      </c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</row>
    <row r="282" spans="1:38">
      <c r="A282" s="60"/>
      <c r="B282" s="60"/>
      <c r="C282" s="60"/>
      <c r="D282" s="60"/>
      <c r="E282" s="60"/>
      <c r="F282" s="60"/>
      <c r="G282" s="60"/>
      <c r="H282" s="60"/>
      <c r="I282" s="60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 t="str">
        <f>A263</f>
        <v>Administration &amp; Support</v>
      </c>
      <c r="Z282" s="101">
        <f>H263</f>
        <v>481559</v>
      </c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</row>
    <row r="283" spans="1:38">
      <c r="A283" s="60"/>
      <c r="B283" s="60"/>
      <c r="C283" s="60"/>
      <c r="D283" s="60"/>
      <c r="E283" s="60"/>
      <c r="F283" s="60"/>
      <c r="G283" s="60"/>
      <c r="H283" s="60"/>
      <c r="I283" s="60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 t="str">
        <f>A265</f>
        <v>Operations &amp; Maintenance</v>
      </c>
      <c r="Z283" s="101">
        <f>H265</f>
        <v>270350</v>
      </c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</row>
    <row r="284" spans="1:38">
      <c r="A284" s="60"/>
      <c r="B284" s="60"/>
      <c r="C284" s="60"/>
      <c r="D284" s="60"/>
      <c r="E284" s="60"/>
      <c r="F284" s="60"/>
      <c r="G284" s="60"/>
      <c r="H284" s="60"/>
      <c r="I284" s="60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 t="s">
        <v>16</v>
      </c>
      <c r="Z284" s="101">
        <f>H267</f>
        <v>96305</v>
      </c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</row>
    <row r="285" spans="1:38">
      <c r="A285" s="60"/>
      <c r="B285" s="60"/>
      <c r="C285" s="60"/>
      <c r="D285" s="60"/>
      <c r="E285" s="60"/>
      <c r="F285" s="60"/>
      <c r="G285" s="60"/>
      <c r="H285" s="60"/>
      <c r="I285" s="60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 t="str">
        <f>A269</f>
        <v>Capital Improvements</v>
      </c>
      <c r="Z285" s="101">
        <f>H269</f>
        <v>0</v>
      </c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</row>
    <row r="286" spans="1:38">
      <c r="A286" s="60"/>
      <c r="B286" s="60"/>
      <c r="C286" s="60"/>
      <c r="D286" s="60"/>
      <c r="E286" s="60"/>
      <c r="F286" s="60"/>
      <c r="G286" s="60"/>
      <c r="H286" s="60"/>
      <c r="I286" s="60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 t="str">
        <f>A271</f>
        <v>Other Costs</v>
      </c>
      <c r="Z286" s="101">
        <f>H271</f>
        <v>0</v>
      </c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</row>
    <row r="287" spans="1:38">
      <c r="A287" s="60"/>
      <c r="B287" s="60"/>
      <c r="C287" s="60"/>
      <c r="D287" s="60"/>
      <c r="E287" s="60"/>
      <c r="F287" s="60"/>
      <c r="G287" s="60"/>
      <c r="H287" s="60"/>
      <c r="I287" s="60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101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</row>
    <row r="288" spans="1:38">
      <c r="A288" s="60"/>
      <c r="B288" s="60"/>
      <c r="C288" s="60"/>
      <c r="D288" s="60"/>
      <c r="E288" s="60"/>
      <c r="F288" s="60"/>
      <c r="G288" s="60"/>
      <c r="H288" s="60"/>
      <c r="I288" s="60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101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</row>
    <row r="289" spans="1:38">
      <c r="A289" s="60"/>
      <c r="B289" s="60"/>
      <c r="C289" s="60"/>
      <c r="D289" s="60"/>
      <c r="E289" s="60"/>
      <c r="F289" s="60"/>
      <c r="G289" s="60"/>
      <c r="H289" s="60"/>
      <c r="I289" s="60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</row>
    <row r="290" spans="1:38">
      <c r="A290" s="60"/>
      <c r="B290" s="60"/>
      <c r="C290" s="60"/>
      <c r="D290" s="60"/>
      <c r="E290" s="60"/>
      <c r="F290" s="60"/>
      <c r="G290" s="60"/>
      <c r="H290" s="60"/>
      <c r="I290" s="60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</row>
    <row r="291" spans="1:38">
      <c r="A291" s="60"/>
      <c r="B291" s="60"/>
      <c r="C291" s="60"/>
      <c r="D291" s="60"/>
      <c r="E291" s="60"/>
      <c r="F291" s="60"/>
      <c r="G291" s="60"/>
      <c r="H291" s="60"/>
      <c r="I291" s="60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</row>
    <row r="292" spans="1:38">
      <c r="A292" s="60"/>
      <c r="B292" s="60"/>
      <c r="C292" s="60"/>
      <c r="D292" s="60"/>
      <c r="E292" s="60"/>
      <c r="F292" s="60"/>
      <c r="G292" s="60"/>
      <c r="H292" s="60"/>
      <c r="I292" s="60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</row>
    <row r="293" spans="1:38">
      <c r="A293" s="60"/>
      <c r="B293" s="60"/>
      <c r="C293" s="60"/>
      <c r="D293" s="60"/>
      <c r="E293" s="60"/>
      <c r="F293" s="60"/>
      <c r="G293" s="60"/>
      <c r="H293" s="60"/>
      <c r="I293" s="60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</row>
    <row r="294" spans="1:38">
      <c r="A294" s="60"/>
      <c r="B294" s="60"/>
      <c r="C294" s="60"/>
      <c r="D294" s="60"/>
      <c r="E294" s="60"/>
      <c r="F294" s="60"/>
      <c r="G294" s="60"/>
      <c r="H294" s="60"/>
      <c r="I294" s="60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</row>
    <row r="295" spans="1:38">
      <c r="A295" s="60"/>
      <c r="B295" s="60"/>
      <c r="C295" s="60"/>
      <c r="D295" s="60"/>
      <c r="E295" s="60"/>
      <c r="F295" s="60"/>
      <c r="G295" s="60"/>
      <c r="H295" s="60"/>
      <c r="I295" s="60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</row>
    <row r="296" spans="1:38">
      <c r="A296" s="60"/>
      <c r="B296" s="60"/>
      <c r="C296" s="60"/>
      <c r="D296" s="60"/>
      <c r="E296" s="60"/>
      <c r="F296" s="60"/>
      <c r="G296" s="60"/>
      <c r="H296" s="60"/>
      <c r="I296" s="60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</row>
    <row r="297" spans="1:38">
      <c r="A297" s="60"/>
      <c r="B297" s="60"/>
      <c r="C297" s="60"/>
      <c r="D297" s="60"/>
      <c r="E297" s="60"/>
      <c r="F297" s="60"/>
      <c r="G297" s="60"/>
      <c r="H297" s="60"/>
      <c r="I297" s="60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</row>
    <row r="298" spans="1:38">
      <c r="A298" s="60"/>
      <c r="B298" s="60"/>
      <c r="C298" s="60"/>
      <c r="D298" s="60"/>
      <c r="E298" s="60"/>
      <c r="F298" s="60"/>
      <c r="G298" s="60"/>
      <c r="H298" s="60"/>
      <c r="I298" s="60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</row>
    <row r="299" spans="1:38">
      <c r="A299" s="60"/>
      <c r="B299" s="60"/>
      <c r="C299" s="60"/>
      <c r="D299" s="60"/>
      <c r="E299" s="60"/>
      <c r="F299" s="60"/>
      <c r="G299" s="60"/>
      <c r="H299" s="60"/>
      <c r="I299" s="60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</row>
    <row r="300" spans="1:38">
      <c r="A300" s="60"/>
      <c r="B300" s="60"/>
      <c r="C300" s="60"/>
      <c r="D300" s="60"/>
      <c r="E300" s="60"/>
      <c r="F300" s="60"/>
      <c r="G300" s="60"/>
      <c r="H300" s="60"/>
      <c r="I300" s="60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</row>
    <row r="301" spans="1:38">
      <c r="A301" s="60"/>
      <c r="B301" s="60"/>
      <c r="C301" s="60"/>
      <c r="D301" s="60"/>
      <c r="E301" s="60"/>
      <c r="F301" s="60"/>
      <c r="G301" s="60"/>
      <c r="H301" s="60"/>
      <c r="I301" s="60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</row>
    <row r="302" spans="1:38">
      <c r="A302" s="60"/>
      <c r="B302" s="60"/>
      <c r="C302" s="60"/>
      <c r="D302" s="60"/>
      <c r="E302" s="60"/>
      <c r="F302" s="60"/>
      <c r="G302" s="60"/>
      <c r="H302" s="60"/>
      <c r="I302" s="60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</row>
    <row r="303" spans="1:38">
      <c r="A303" s="60"/>
      <c r="B303" s="60"/>
      <c r="C303" s="60"/>
      <c r="D303" s="60"/>
      <c r="E303" s="60"/>
      <c r="F303" s="60"/>
      <c r="G303" s="60"/>
      <c r="H303" s="60"/>
      <c r="I303" s="60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</row>
    <row r="304" spans="1:38">
      <c r="A304" s="60"/>
      <c r="B304" s="60"/>
      <c r="C304" s="60"/>
      <c r="D304" s="60"/>
      <c r="E304" s="60"/>
      <c r="F304" s="60"/>
      <c r="G304" s="60"/>
      <c r="H304" s="60"/>
      <c r="I304" s="60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</row>
    <row r="305" spans="1:38">
      <c r="A305" s="60"/>
      <c r="B305" s="60"/>
      <c r="C305" s="60"/>
      <c r="D305" s="60"/>
      <c r="E305" s="60"/>
      <c r="F305" s="60"/>
      <c r="G305" s="60"/>
      <c r="H305" s="60"/>
      <c r="I305" s="60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</row>
    <row r="306" spans="1:38">
      <c r="A306" s="60"/>
      <c r="B306" s="60"/>
      <c r="C306" s="60"/>
      <c r="D306" s="60"/>
      <c r="E306" s="60"/>
      <c r="F306" s="60"/>
      <c r="G306" s="60"/>
      <c r="H306" s="60"/>
      <c r="I306" s="60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</row>
    <row r="307" spans="1:38">
      <c r="A307" s="60"/>
      <c r="B307" s="60"/>
      <c r="C307" s="60"/>
      <c r="D307" s="60"/>
      <c r="E307" s="60"/>
      <c r="F307" s="60"/>
      <c r="G307" s="60"/>
      <c r="H307" s="60"/>
      <c r="I307" s="60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</row>
    <row r="308" spans="1:38">
      <c r="A308" s="60"/>
      <c r="B308" s="60"/>
      <c r="C308" s="60"/>
      <c r="D308" s="60"/>
      <c r="E308" s="60"/>
      <c r="F308" s="60"/>
      <c r="G308" s="60"/>
      <c r="H308" s="60"/>
      <c r="I308" s="60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</row>
    <row r="309" spans="1:38">
      <c r="A309" s="60"/>
      <c r="B309" s="60"/>
      <c r="C309" s="60"/>
      <c r="D309" s="60"/>
      <c r="E309" s="60"/>
      <c r="F309" s="60"/>
      <c r="G309" s="60"/>
      <c r="H309" s="60"/>
      <c r="I309" s="60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</row>
    <row r="310" spans="1:38">
      <c r="A310" s="60"/>
      <c r="B310" s="60"/>
      <c r="C310" s="60"/>
      <c r="D310" s="60"/>
      <c r="E310" s="60"/>
      <c r="F310" s="60"/>
      <c r="G310" s="60"/>
      <c r="H310" s="60"/>
      <c r="I310" s="60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</row>
    <row r="311" spans="1:38">
      <c r="A311" s="60"/>
      <c r="B311" s="60"/>
      <c r="C311" s="60"/>
      <c r="D311" s="60"/>
      <c r="E311" s="60"/>
      <c r="F311" s="60"/>
      <c r="G311" s="60"/>
      <c r="H311" s="60"/>
      <c r="I311" s="60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</row>
    <row r="312" spans="1:38">
      <c r="A312" s="60"/>
      <c r="B312" s="60"/>
      <c r="C312" s="60"/>
      <c r="D312" s="60"/>
      <c r="E312" s="60"/>
      <c r="F312" s="60"/>
      <c r="G312" s="60"/>
      <c r="H312" s="60"/>
      <c r="I312" s="60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</row>
    <row r="313" spans="1:38">
      <c r="A313" s="60"/>
      <c r="B313" s="60"/>
      <c r="C313" s="60"/>
      <c r="D313" s="60"/>
      <c r="E313" s="60"/>
      <c r="F313" s="60"/>
      <c r="G313" s="60"/>
      <c r="H313" s="60"/>
      <c r="I313" s="60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</row>
    <row r="314" spans="1:38">
      <c r="A314" s="60"/>
      <c r="B314" s="60"/>
      <c r="C314" s="60"/>
      <c r="D314" s="60"/>
      <c r="E314" s="60"/>
      <c r="F314" s="60"/>
      <c r="G314" s="60"/>
      <c r="H314" s="60"/>
      <c r="I314" s="60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</row>
    <row r="315" spans="1:38">
      <c r="A315" s="60"/>
      <c r="B315" s="60"/>
      <c r="C315" s="60"/>
      <c r="D315" s="60"/>
      <c r="E315" s="60"/>
      <c r="F315" s="60"/>
      <c r="G315" s="60"/>
      <c r="H315" s="60"/>
      <c r="I315" s="60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</row>
    <row r="316" spans="1:38">
      <c r="A316" s="60"/>
      <c r="B316" s="60"/>
      <c r="C316" s="60"/>
      <c r="D316" s="60"/>
      <c r="E316" s="60"/>
      <c r="F316" s="60"/>
      <c r="G316" s="60"/>
      <c r="H316" s="60"/>
      <c r="I316" s="60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</row>
    <row r="317" spans="1:38">
      <c r="A317" s="60"/>
      <c r="B317" s="60"/>
      <c r="C317" s="60"/>
      <c r="D317" s="60"/>
      <c r="E317" s="60"/>
      <c r="F317" s="60"/>
      <c r="G317" s="60"/>
      <c r="H317" s="60"/>
      <c r="I317" s="60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</row>
    <row r="318" spans="1:38">
      <c r="A318" s="60"/>
      <c r="B318" s="60"/>
      <c r="C318" s="60"/>
      <c r="D318" s="60"/>
      <c r="E318" s="60"/>
      <c r="F318" s="60"/>
      <c r="G318" s="60"/>
      <c r="H318" s="60"/>
      <c r="I318" s="60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</row>
    <row r="319" spans="1:38">
      <c r="A319" s="60"/>
      <c r="B319" s="60"/>
      <c r="C319" s="60"/>
      <c r="D319" s="60"/>
      <c r="E319" s="60"/>
      <c r="F319" s="60"/>
      <c r="G319" s="60"/>
      <c r="H319" s="60"/>
      <c r="I319" s="60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</row>
    <row r="320" spans="1:38">
      <c r="A320" s="60"/>
      <c r="B320" s="60"/>
      <c r="C320" s="60"/>
      <c r="D320" s="60"/>
      <c r="E320" s="60"/>
      <c r="F320" s="60"/>
      <c r="G320" s="60"/>
      <c r="H320" s="60"/>
      <c r="I320" s="60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</row>
    <row r="321" spans="1:38">
      <c r="A321" s="60"/>
      <c r="B321" s="60"/>
      <c r="C321" s="60"/>
      <c r="D321" s="60"/>
      <c r="E321" s="60"/>
      <c r="F321" s="60"/>
      <c r="G321" s="60"/>
      <c r="H321" s="60"/>
      <c r="I321" s="60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</row>
    <row r="322" spans="1:38">
      <c r="A322" s="60"/>
      <c r="B322" s="60"/>
      <c r="C322" s="60"/>
      <c r="D322" s="60"/>
      <c r="E322" s="60"/>
      <c r="F322" s="60"/>
      <c r="G322" s="60"/>
      <c r="H322" s="60"/>
      <c r="I322" s="60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</row>
    <row r="323" spans="1:38">
      <c r="A323" s="60"/>
      <c r="B323" s="60"/>
      <c r="C323" s="60"/>
      <c r="D323" s="60"/>
      <c r="E323" s="60"/>
      <c r="F323" s="60"/>
      <c r="G323" s="60"/>
      <c r="H323" s="60"/>
      <c r="I323" s="60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</row>
    <row r="324" spans="1:38">
      <c r="A324" s="60"/>
      <c r="B324" s="60"/>
      <c r="C324" s="60"/>
      <c r="D324" s="60"/>
      <c r="E324" s="60"/>
      <c r="F324" s="60"/>
      <c r="G324" s="60"/>
      <c r="H324" s="60"/>
      <c r="I324" s="60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</row>
    <row r="325" spans="1:38">
      <c r="A325" s="60"/>
      <c r="B325" s="60"/>
      <c r="C325" s="60"/>
      <c r="D325" s="60"/>
      <c r="E325" s="60"/>
      <c r="F325" s="60"/>
      <c r="G325" s="60"/>
      <c r="H325" s="60"/>
      <c r="I325" s="60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</row>
    <row r="326" spans="1:38">
      <c r="A326" s="60"/>
      <c r="B326" s="60"/>
      <c r="C326" s="60"/>
      <c r="D326" s="60"/>
      <c r="E326" s="60"/>
      <c r="F326" s="60"/>
      <c r="G326" s="60"/>
      <c r="H326" s="60"/>
      <c r="I326" s="60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</row>
    <row r="327" spans="1:38">
      <c r="A327" s="60"/>
      <c r="B327" s="60"/>
      <c r="C327" s="60"/>
      <c r="D327" s="60"/>
      <c r="E327" s="60"/>
      <c r="F327" s="60"/>
      <c r="G327" s="60"/>
      <c r="H327" s="60"/>
      <c r="I327" s="60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</row>
    <row r="328" spans="1:38">
      <c r="A328" s="60"/>
      <c r="B328" s="60"/>
      <c r="C328" s="60"/>
      <c r="D328" s="60"/>
      <c r="E328" s="60"/>
      <c r="F328" s="60"/>
      <c r="G328" s="60"/>
      <c r="H328" s="60"/>
      <c r="I328" s="60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</row>
    <row r="329" spans="1:38">
      <c r="A329" s="60"/>
      <c r="B329" s="60"/>
      <c r="C329" s="60"/>
      <c r="D329" s="60"/>
      <c r="E329" s="60"/>
      <c r="F329" s="60"/>
      <c r="G329" s="60"/>
      <c r="H329" s="60"/>
      <c r="I329" s="60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</row>
    <row r="330" spans="1:38">
      <c r="A330" s="60"/>
      <c r="B330" s="60"/>
      <c r="C330" s="60"/>
      <c r="D330" s="60"/>
      <c r="E330" s="92" t="s">
        <v>0</v>
      </c>
      <c r="F330" s="60"/>
      <c r="G330" s="60"/>
      <c r="H330" s="1">
        <f>H1</f>
        <v>241</v>
      </c>
      <c r="I330" s="60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</row>
    <row r="331" spans="1:38">
      <c r="A331" s="60"/>
      <c r="B331" s="60"/>
      <c r="C331" s="60"/>
      <c r="D331" s="60"/>
      <c r="E331" s="60"/>
      <c r="F331" s="60"/>
      <c r="G331" s="60"/>
      <c r="H331" s="60"/>
      <c r="I331" s="60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</row>
    <row r="332" spans="1:38">
      <c r="A332" s="60"/>
      <c r="B332" s="60"/>
      <c r="C332" s="60"/>
      <c r="D332" s="60"/>
      <c r="E332" s="60"/>
      <c r="F332" s="60"/>
      <c r="G332" s="60"/>
      <c r="H332" s="60"/>
      <c r="I332" s="60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</row>
    <row r="333" spans="1:38" ht="15.75">
      <c r="A333" s="95" t="s">
        <v>46</v>
      </c>
      <c r="B333" s="96"/>
      <c r="C333" s="96"/>
      <c r="D333" s="96"/>
      <c r="E333" s="96"/>
      <c r="F333" s="96"/>
      <c r="G333" s="96"/>
      <c r="H333" s="96"/>
      <c r="I333" s="96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</row>
    <row r="334" spans="1:38" ht="15.75">
      <c r="A334" s="95" t="s">
        <v>32</v>
      </c>
      <c r="B334" s="96"/>
      <c r="C334" s="96"/>
      <c r="D334" s="96"/>
      <c r="E334" s="96"/>
      <c r="F334" s="96"/>
      <c r="G334" s="96"/>
      <c r="H334" s="96"/>
      <c r="I334" s="96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</row>
    <row r="335" spans="1:38">
      <c r="A335" s="60"/>
      <c r="B335" s="60"/>
      <c r="C335" s="60"/>
      <c r="D335" s="60"/>
      <c r="E335" s="60"/>
      <c r="F335" s="60"/>
      <c r="G335" s="60"/>
      <c r="H335" s="60"/>
      <c r="I335" s="60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</row>
    <row r="336" spans="1:38">
      <c r="A336" s="60"/>
      <c r="B336" s="34" t="s">
        <v>1</v>
      </c>
      <c r="C336" s="23"/>
      <c r="D336" s="2" t="s">
        <v>2</v>
      </c>
      <c r="E336" s="35"/>
      <c r="F336" s="2" t="s">
        <v>2</v>
      </c>
      <c r="G336" s="2" t="s">
        <v>2</v>
      </c>
      <c r="H336" s="23"/>
      <c r="I336" s="2" t="s">
        <v>2</v>
      </c>
      <c r="J336" s="36" t="s">
        <v>2</v>
      </c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</row>
    <row r="337" spans="1:38">
      <c r="A337" s="60"/>
      <c r="B337" s="37"/>
      <c r="C337" s="37" t="str">
        <f>C6</f>
        <v>2016-2017</v>
      </c>
      <c r="D337" s="3" t="s">
        <v>3</v>
      </c>
      <c r="E337" s="37" t="str">
        <f>E6</f>
        <v>2017-2018</v>
      </c>
      <c r="F337" s="3" t="s">
        <v>3</v>
      </c>
      <c r="G337" s="3" t="s">
        <v>4</v>
      </c>
      <c r="H337" s="37" t="str">
        <f>H6</f>
        <v>2018-2019</v>
      </c>
      <c r="I337" s="3" t="s">
        <v>3</v>
      </c>
      <c r="J337" s="38" t="s">
        <v>4</v>
      </c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</row>
    <row r="338" spans="1:38">
      <c r="A338" s="60"/>
      <c r="B338" s="39" t="s">
        <v>5</v>
      </c>
      <c r="C338" s="40" t="s">
        <v>6</v>
      </c>
      <c r="D338" s="69" t="s">
        <v>7</v>
      </c>
      <c r="E338" s="40" t="s">
        <v>6</v>
      </c>
      <c r="F338" s="69" t="s">
        <v>7</v>
      </c>
      <c r="G338" s="69" t="s">
        <v>8</v>
      </c>
      <c r="H338" s="40" t="s">
        <v>9</v>
      </c>
      <c r="I338" s="22" t="s">
        <v>7</v>
      </c>
      <c r="J338" s="41" t="s">
        <v>8</v>
      </c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</row>
    <row r="339" spans="1:38">
      <c r="A339" s="23"/>
      <c r="B339" s="23"/>
      <c r="C339" s="23"/>
      <c r="D339" s="42"/>
      <c r="E339" s="42"/>
      <c r="F339" s="42"/>
      <c r="G339" s="42"/>
      <c r="H339" s="42"/>
      <c r="I339" s="23"/>
      <c r="J339" s="4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</row>
    <row r="340" spans="1:38">
      <c r="A340" s="26" t="s">
        <v>11</v>
      </c>
      <c r="B340" s="26"/>
      <c r="C340" s="21">
        <f>SUM(C436)</f>
        <v>236511</v>
      </c>
      <c r="D340" s="5">
        <f>IF(ISERROR(C340/$C$356),0,C340/$C$356)</f>
        <v>1</v>
      </c>
      <c r="E340" s="21">
        <f>SUM(E436)</f>
        <v>237829</v>
      </c>
      <c r="F340" s="5">
        <f>IF(ISERROR(E340/$E$356),0,E340/$E$356)</f>
        <v>1</v>
      </c>
      <c r="G340" s="5">
        <f>IF(C340=0,0,((E340-C340)/C340))</f>
        <v>5.5726794948226513E-3</v>
      </c>
      <c r="H340" s="21">
        <f>SUM(H436)</f>
        <v>252275</v>
      </c>
      <c r="I340" s="5">
        <f>IF(ISERROR(H340/$H$356),0,H340/$H$356)</f>
        <v>1</v>
      </c>
      <c r="J340" s="15">
        <f>IF(E340=0,0,((H340-E340)/E340))</f>
        <v>6.0741120721190436E-2</v>
      </c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</row>
    <row r="341" spans="1:38">
      <c r="A341" s="44"/>
      <c r="B341" s="23"/>
      <c r="C341" s="45"/>
      <c r="D341" s="46"/>
      <c r="E341" s="47"/>
      <c r="F341" s="46"/>
      <c r="G341" s="46"/>
      <c r="H341" s="47"/>
      <c r="I341" s="13"/>
      <c r="J341" s="4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</row>
    <row r="342" spans="1:38">
      <c r="A342" s="26" t="s">
        <v>13</v>
      </c>
      <c r="B342" s="26"/>
      <c r="C342" s="21">
        <f>C522</f>
        <v>0</v>
      </c>
      <c r="D342" s="5">
        <f>IF(ISERROR(C342/$C$356),0,C342/$C$356)</f>
        <v>0</v>
      </c>
      <c r="E342" s="21">
        <f>E522</f>
        <v>0</v>
      </c>
      <c r="F342" s="5">
        <f>IF(ISERROR(E342/$E$356),0,E342/$E$356)</f>
        <v>0</v>
      </c>
      <c r="G342" s="5">
        <f>IF(C342=0,0,((E342-C342)/C342))</f>
        <v>0</v>
      </c>
      <c r="H342" s="21">
        <f>H522</f>
        <v>0</v>
      </c>
      <c r="I342" s="5">
        <f>IF(ISERROR(H342/$H$356),0,H342/$H$356)</f>
        <v>0</v>
      </c>
      <c r="J342" s="15">
        <f>IF(E342=0,0,((H342-E342)/E342))</f>
        <v>0</v>
      </c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</row>
    <row r="343" spans="1:38">
      <c r="A343" s="44"/>
      <c r="B343" s="23"/>
      <c r="C343" s="45"/>
      <c r="D343" s="46"/>
      <c r="E343" s="47"/>
      <c r="F343" s="46"/>
      <c r="G343" s="46"/>
      <c r="H343" s="47"/>
      <c r="I343" s="13"/>
      <c r="J343" s="4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</row>
    <row r="344" spans="1:38">
      <c r="A344" s="26" t="s">
        <v>14</v>
      </c>
      <c r="B344" s="26"/>
      <c r="C344" s="21">
        <f>C600</f>
        <v>0</v>
      </c>
      <c r="D344" s="5">
        <f>IF(ISERROR(C344/$C$356),0,C344/$C$356)</f>
        <v>0</v>
      </c>
      <c r="E344" s="21">
        <f>E600</f>
        <v>0</v>
      </c>
      <c r="F344" s="5">
        <f>IF(ISERROR(E344/$E$356),0,E344/$E$356)</f>
        <v>0</v>
      </c>
      <c r="G344" s="5">
        <f>IF(C344=0,0,((E344-C344)/C344))</f>
        <v>0</v>
      </c>
      <c r="H344" s="21">
        <f>H600</f>
        <v>0</v>
      </c>
      <c r="I344" s="5">
        <f>IF(ISERROR(H344/$H$356),0,H344/$H$356)</f>
        <v>0</v>
      </c>
      <c r="J344" s="15">
        <f>IF(E344=0,0,((H344-E344)/E344))</f>
        <v>0</v>
      </c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</row>
    <row r="345" spans="1:38">
      <c r="A345" s="23"/>
      <c r="B345" s="23"/>
      <c r="C345" s="45"/>
      <c r="D345" s="46"/>
      <c r="E345" s="47"/>
      <c r="F345" s="46"/>
      <c r="G345" s="46"/>
      <c r="H345" s="47"/>
      <c r="I345" s="13"/>
      <c r="J345" s="4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</row>
    <row r="346" spans="1:38">
      <c r="A346" s="26" t="s">
        <v>217</v>
      </c>
      <c r="B346" s="26"/>
      <c r="C346" s="21">
        <f>C677+C756+C832</f>
        <v>0</v>
      </c>
      <c r="D346" s="5">
        <f>IF(ISERROR(C346/$C$356),0,C346/$C$356)</f>
        <v>0</v>
      </c>
      <c r="E346" s="21">
        <f>E677+E756+E832</f>
        <v>0</v>
      </c>
      <c r="F346" s="5">
        <f>IF(ISERROR(E346/$E$356),0,E346/$E$356)</f>
        <v>0</v>
      </c>
      <c r="G346" s="5">
        <f>IF(C346=0,0,((E346-C346)/C346))</f>
        <v>0</v>
      </c>
      <c r="H346" s="21">
        <f>H677+H756+H832</f>
        <v>0</v>
      </c>
      <c r="I346" s="5">
        <f>IF(ISERROR(H346/$H$356),0,H346/$H$356)</f>
        <v>0</v>
      </c>
      <c r="J346" s="15">
        <f>IF(E346=0,0,((H346-E346)/E346))</f>
        <v>0</v>
      </c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</row>
    <row r="347" spans="1:38">
      <c r="A347" s="23"/>
      <c r="B347" s="23"/>
      <c r="C347" s="45"/>
      <c r="D347" s="46"/>
      <c r="E347" s="47"/>
      <c r="F347" s="46"/>
      <c r="G347" s="46"/>
      <c r="H347" s="47"/>
      <c r="I347" s="13"/>
      <c r="J347" s="4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</row>
    <row r="348" spans="1:38">
      <c r="A348" s="26" t="s">
        <v>15</v>
      </c>
      <c r="B348" s="26"/>
      <c r="C348" s="21">
        <f>C912</f>
        <v>0</v>
      </c>
      <c r="D348" s="5">
        <f>IF(ISERROR(C348/$C$356),0,C348/$C$356)</f>
        <v>0</v>
      </c>
      <c r="E348" s="21">
        <f>E912</f>
        <v>0</v>
      </c>
      <c r="F348" s="5">
        <f>IF(ISERROR(E348/$E$356),0,E348/$E$356)</f>
        <v>0</v>
      </c>
      <c r="G348" s="5">
        <f>IF(C348=0,0,((E348-C348)/C348))</f>
        <v>0</v>
      </c>
      <c r="H348" s="21">
        <f>H912</f>
        <v>0</v>
      </c>
      <c r="I348" s="5">
        <f>IF(ISERROR(H348/$H$356),0,H348/$H$356)</f>
        <v>0</v>
      </c>
      <c r="J348" s="15">
        <f>IF(E348=0,0,((H348-E348)/E348))</f>
        <v>0</v>
      </c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</row>
    <row r="349" spans="1:38">
      <c r="A349" s="44"/>
      <c r="B349" s="23"/>
      <c r="C349" s="45"/>
      <c r="D349" s="46"/>
      <c r="E349" s="47"/>
      <c r="F349" s="46"/>
      <c r="G349" s="46"/>
      <c r="H349" s="47"/>
      <c r="I349" s="13"/>
      <c r="J349" s="4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</row>
    <row r="350" spans="1:38">
      <c r="A350" s="26" t="s">
        <v>16</v>
      </c>
      <c r="B350" s="26"/>
      <c r="C350" s="21">
        <f>C992</f>
        <v>0</v>
      </c>
      <c r="D350" s="5">
        <f>IF(ISERROR(C350/$C$356),0,C350/$C$356)</f>
        <v>0</v>
      </c>
      <c r="E350" s="21">
        <f>E992</f>
        <v>0</v>
      </c>
      <c r="F350" s="5">
        <f>IF(ISERROR(E350/$E$356),0,E350/$E$356)</f>
        <v>0</v>
      </c>
      <c r="G350" s="5">
        <f>IF(C350=0,0,((E350-C350)/C350))</f>
        <v>0</v>
      </c>
      <c r="H350" s="21">
        <f>H992</f>
        <v>0</v>
      </c>
      <c r="I350" s="5">
        <f>IF(ISERROR(H350/$H$356),0,H350/$H$356)</f>
        <v>0</v>
      </c>
      <c r="J350" s="15">
        <f>IF(E350=0,0,((H350-E350)/E350))</f>
        <v>0</v>
      </c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 t="s">
        <v>47</v>
      </c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</row>
    <row r="351" spans="1:38">
      <c r="A351" s="29"/>
      <c r="B351" s="29"/>
      <c r="C351" s="30"/>
      <c r="D351" s="48"/>
      <c r="E351" s="31"/>
      <c r="F351" s="48"/>
      <c r="G351" s="48"/>
      <c r="H351" s="31"/>
      <c r="I351" s="12"/>
      <c r="J351" s="49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 t="str">
        <f>C6</f>
        <v>2016-2017</v>
      </c>
      <c r="AA351" s="93" t="str">
        <f>E6</f>
        <v>2017-2018</v>
      </c>
      <c r="AB351" s="93" t="str">
        <f>H6</f>
        <v>2018-2019</v>
      </c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</row>
    <row r="352" spans="1:38">
      <c r="A352" s="29" t="s">
        <v>18</v>
      </c>
      <c r="B352" s="29"/>
      <c r="C352" s="30">
        <f>C1315</f>
        <v>0</v>
      </c>
      <c r="D352" s="5">
        <f>IF(ISERROR(C352/$C$356),0,C352/$C$356)</f>
        <v>0</v>
      </c>
      <c r="E352" s="31">
        <f>E1315</f>
        <v>0</v>
      </c>
      <c r="F352" s="5">
        <f>IF(ISERROR(E352/$E$356),0,E352/$E$356)</f>
        <v>0</v>
      </c>
      <c r="G352" s="5">
        <f>IF(C352=0,0,((E352-C352)/C352))</f>
        <v>0</v>
      </c>
      <c r="H352" s="31">
        <f>H1315</f>
        <v>0</v>
      </c>
      <c r="I352" s="5">
        <f>IF(ISERROR(H352/$H$356),0,H352/$H$356)</f>
        <v>0</v>
      </c>
      <c r="J352" s="15">
        <f>IF(E352=0,0,((H352-E352)/E352))</f>
        <v>0</v>
      </c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 t="str">
        <f>A340</f>
        <v>Instruction</v>
      </c>
      <c r="Z352" s="101">
        <f>C340</f>
        <v>236511</v>
      </c>
      <c r="AA352" s="101">
        <f>E340</f>
        <v>237829</v>
      </c>
      <c r="AB352" s="101">
        <f>H340</f>
        <v>252275</v>
      </c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</row>
    <row r="353" spans="1:38">
      <c r="A353" s="23"/>
      <c r="B353" s="23"/>
      <c r="C353" s="45"/>
      <c r="D353" s="46"/>
      <c r="E353" s="47"/>
      <c r="F353" s="46"/>
      <c r="G353" s="46"/>
      <c r="H353" s="47"/>
      <c r="I353" s="13"/>
      <c r="J353" s="4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 t="str">
        <f>A342</f>
        <v>Student Support</v>
      </c>
      <c r="Z353" s="101">
        <f>C342</f>
        <v>0</v>
      </c>
      <c r="AA353" s="101">
        <f>E342</f>
        <v>0</v>
      </c>
      <c r="AB353" s="101">
        <f>H342</f>
        <v>0</v>
      </c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</row>
    <row r="354" spans="1:38">
      <c r="A354" s="26" t="s">
        <v>20</v>
      </c>
      <c r="B354" s="26"/>
      <c r="C354" s="21">
        <f>C1236+C1073</f>
        <v>0</v>
      </c>
      <c r="D354" s="5">
        <f>IF(ISERROR(C354/$C$356),0,C354/$C$356)</f>
        <v>0</v>
      </c>
      <c r="E354" s="21">
        <f>E1236+E1073</f>
        <v>0</v>
      </c>
      <c r="F354" s="5">
        <f>IF(ISERROR(E354/$E$356),0,E354/$E$356)</f>
        <v>0</v>
      </c>
      <c r="G354" s="5">
        <f>IF(C354=0,0,((E354-C354)/C354))</f>
        <v>0</v>
      </c>
      <c r="H354" s="21">
        <f>H1236+H1073</f>
        <v>0</v>
      </c>
      <c r="I354" s="5">
        <f>IF(ISERROR(H354/$H$356),0,H354/$H$356)</f>
        <v>0</v>
      </c>
      <c r="J354" s="15">
        <f>IF(E354=0,0,((H354-E354)/E354))</f>
        <v>0</v>
      </c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 t="s">
        <v>14</v>
      </c>
      <c r="Z354" s="101">
        <f>C344</f>
        <v>0</v>
      </c>
      <c r="AA354" s="101">
        <f>E344</f>
        <v>0</v>
      </c>
      <c r="AB354" s="101">
        <f>H344</f>
        <v>0</v>
      </c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</row>
    <row r="355" spans="1:38">
      <c r="A355" s="23"/>
      <c r="B355" s="23"/>
      <c r="C355" s="45"/>
      <c r="D355" s="46"/>
      <c r="E355" s="47"/>
      <c r="F355" s="46"/>
      <c r="G355" s="46"/>
      <c r="H355" s="47"/>
      <c r="I355" s="13"/>
      <c r="J355" s="51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 t="str">
        <f>A346</f>
        <v>Administraton &amp; Support</v>
      </c>
      <c r="Z355" s="101">
        <f>C346</f>
        <v>0</v>
      </c>
      <c r="AA355" s="101">
        <f>E346</f>
        <v>0</v>
      </c>
      <c r="AB355" s="101">
        <f>H346</f>
        <v>0</v>
      </c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</row>
    <row r="356" spans="1:38">
      <c r="A356" s="50" t="s">
        <v>35</v>
      </c>
      <c r="B356" s="26"/>
      <c r="C356" s="21">
        <f>SUM(C340:C354)</f>
        <v>236511</v>
      </c>
      <c r="D356" s="5">
        <f>IF(ISERROR(C356/$C$356),0,C356/$C$356)</f>
        <v>1</v>
      </c>
      <c r="E356" s="21">
        <f>SUM(E340:E354)</f>
        <v>237829</v>
      </c>
      <c r="F356" s="5">
        <f>IF(ISERROR(E356/$E$356),0,E356/$E$356)</f>
        <v>1</v>
      </c>
      <c r="G356" s="5">
        <f>IF(C356=0,0,((E356-C356)/C356))</f>
        <v>5.5726794948226513E-3</v>
      </c>
      <c r="H356" s="21">
        <f>SUM(H340:H354)</f>
        <v>252275</v>
      </c>
      <c r="I356" s="5">
        <f>IF(ISERROR(H356/$H$356),0,H356/$H$356)</f>
        <v>1</v>
      </c>
      <c r="J356" s="15">
        <f>IF(E356=0,0,((H356-E356)/E356))</f>
        <v>6.0741120721190436E-2</v>
      </c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 t="str">
        <f>A348</f>
        <v>Operations &amp; Maintenance</v>
      </c>
      <c r="Z356" s="101">
        <f>C348</f>
        <v>0</v>
      </c>
      <c r="AA356" s="101">
        <f>E348</f>
        <v>0</v>
      </c>
      <c r="AB356" s="101">
        <f>H348</f>
        <v>0</v>
      </c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</row>
    <row r="357" spans="1:38">
      <c r="A357" s="23"/>
      <c r="B357" s="32"/>
      <c r="C357" s="23"/>
      <c r="D357" s="32"/>
      <c r="E357" s="23"/>
      <c r="F357" s="23"/>
      <c r="G357" s="23"/>
      <c r="H357" s="23"/>
      <c r="I357" s="23"/>
      <c r="J357" s="4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 t="s">
        <v>16</v>
      </c>
      <c r="Z357" s="101">
        <f>C350</f>
        <v>0</v>
      </c>
      <c r="AA357" s="101">
        <f>E350</f>
        <v>0</v>
      </c>
      <c r="AB357" s="101">
        <f>H350</f>
        <v>0</v>
      </c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</row>
    <row r="358" spans="1:38">
      <c r="A358" s="26" t="s">
        <v>22</v>
      </c>
      <c r="B358" s="33"/>
      <c r="C358" s="14">
        <f>C356/H1646</f>
        <v>1225.4455958549222</v>
      </c>
      <c r="D358" s="33"/>
      <c r="E358" s="14">
        <f>E356/J1646</f>
        <v>1192.125313283208</v>
      </c>
      <c r="F358" s="26"/>
      <c r="G358" s="5">
        <f>IF(C358=0,0,((E358-C358)/C358))</f>
        <v>-2.7190340137840687E-2</v>
      </c>
      <c r="H358" s="14">
        <f>IF(L1646=0,0,(H356/L1646))</f>
        <v>1261.375</v>
      </c>
      <c r="I358" s="26"/>
      <c r="J358" s="15">
        <f>IF(E358=0,0,((H358-E358)/E358))</f>
        <v>5.8089267919387462E-2</v>
      </c>
      <c r="K358" s="118"/>
      <c r="L358" s="118"/>
      <c r="M358" s="118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 t="str">
        <f>A352</f>
        <v>Capital Improvements</v>
      </c>
      <c r="Z358" s="101">
        <f>C352</f>
        <v>0</v>
      </c>
      <c r="AA358" s="101">
        <f>E352</f>
        <v>0</v>
      </c>
      <c r="AB358" s="101">
        <f>H352</f>
        <v>0</v>
      </c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</row>
    <row r="359" spans="1:38">
      <c r="A359" s="60"/>
      <c r="B359" s="60"/>
      <c r="C359" s="60"/>
      <c r="D359" s="60"/>
      <c r="E359" s="60"/>
      <c r="F359" s="60"/>
      <c r="G359" s="60"/>
      <c r="H359" s="60"/>
      <c r="I359" s="60"/>
      <c r="J359" s="93"/>
      <c r="K359" s="118"/>
      <c r="L359" s="118"/>
      <c r="M359" s="118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 t="str">
        <f>A354</f>
        <v>Other Costs</v>
      </c>
      <c r="Z359" s="101">
        <f>C354</f>
        <v>0</v>
      </c>
      <c r="AA359" s="101">
        <f>E354</f>
        <v>0</v>
      </c>
      <c r="AB359" s="101">
        <f>H354</f>
        <v>0</v>
      </c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</row>
    <row r="360" spans="1:38">
      <c r="A360" s="110" t="s">
        <v>48</v>
      </c>
      <c r="B360" s="60"/>
      <c r="C360" s="60"/>
      <c r="D360" s="60"/>
      <c r="E360" s="60"/>
      <c r="F360" s="60"/>
      <c r="G360" s="60"/>
      <c r="H360" s="60"/>
      <c r="I360" s="60"/>
      <c r="J360" s="93"/>
      <c r="K360" s="118"/>
      <c r="L360" s="118"/>
      <c r="M360" s="118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101"/>
      <c r="AA360" s="101"/>
      <c r="AB360" s="101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</row>
    <row r="361" spans="1:38">
      <c r="A361" s="110" t="s">
        <v>49</v>
      </c>
      <c r="B361" s="60"/>
      <c r="C361" s="60"/>
      <c r="D361" s="60"/>
      <c r="E361" s="60"/>
      <c r="F361" s="60"/>
      <c r="G361" s="60"/>
      <c r="H361" s="60"/>
      <c r="I361" s="60"/>
      <c r="J361" s="93"/>
      <c r="K361" s="118"/>
      <c r="L361" s="118"/>
      <c r="M361" s="118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101"/>
      <c r="AA361" s="101"/>
      <c r="AB361" s="101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</row>
    <row r="362" spans="1:38">
      <c r="A362" s="60"/>
      <c r="B362" s="60"/>
      <c r="C362" s="60"/>
      <c r="D362" s="60"/>
      <c r="E362" s="60"/>
      <c r="F362" s="60"/>
      <c r="G362" s="60"/>
      <c r="H362" s="60"/>
      <c r="I362" s="60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101"/>
      <c r="AA362" s="101"/>
      <c r="AB362" s="101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</row>
    <row r="363" spans="1:38">
      <c r="A363" s="60"/>
      <c r="B363" s="60"/>
      <c r="C363" s="60"/>
      <c r="D363" s="60"/>
      <c r="E363" s="60"/>
      <c r="F363" s="60"/>
      <c r="G363" s="60"/>
      <c r="H363" s="60"/>
      <c r="I363" s="60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117" t="s">
        <v>45</v>
      </c>
      <c r="Z363" s="93" t="str">
        <f>H6</f>
        <v>2018-2019</v>
      </c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</row>
    <row r="364" spans="1:38">
      <c r="A364" s="60"/>
      <c r="B364" s="60"/>
      <c r="C364" s="60"/>
      <c r="D364" s="60"/>
      <c r="E364" s="60"/>
      <c r="F364" s="60"/>
      <c r="G364" s="60"/>
      <c r="H364" s="60"/>
      <c r="I364" s="60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 t="str">
        <f>A340</f>
        <v>Instruction</v>
      </c>
      <c r="Z364" s="101">
        <f>H340</f>
        <v>252275</v>
      </c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</row>
    <row r="365" spans="1:38">
      <c r="A365" s="60"/>
      <c r="B365" s="60"/>
      <c r="C365" s="60"/>
      <c r="D365" s="60"/>
      <c r="E365" s="60"/>
      <c r="F365" s="60"/>
      <c r="G365" s="60"/>
      <c r="H365" s="60"/>
      <c r="I365" s="60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 t="str">
        <f>A342</f>
        <v>Student Support</v>
      </c>
      <c r="Z365" s="101">
        <f>H342</f>
        <v>0</v>
      </c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</row>
    <row r="366" spans="1:38">
      <c r="A366" s="60"/>
      <c r="B366" s="60"/>
      <c r="C366" s="60"/>
      <c r="D366" s="60"/>
      <c r="E366" s="60"/>
      <c r="F366" s="60"/>
      <c r="G366" s="60"/>
      <c r="H366" s="60"/>
      <c r="I366" s="60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 t="s">
        <v>14</v>
      </c>
      <c r="Z366" s="101">
        <f>H344</f>
        <v>0</v>
      </c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</row>
    <row r="367" spans="1:38">
      <c r="A367" s="60"/>
      <c r="B367" s="60"/>
      <c r="C367" s="60"/>
      <c r="D367" s="60"/>
      <c r="E367" s="60"/>
      <c r="F367" s="60"/>
      <c r="G367" s="60"/>
      <c r="H367" s="60"/>
      <c r="I367" s="60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 t="str">
        <f>A346</f>
        <v>Administraton &amp; Support</v>
      </c>
      <c r="Z367" s="101">
        <f>H346</f>
        <v>0</v>
      </c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</row>
    <row r="368" spans="1:38">
      <c r="A368" s="60"/>
      <c r="B368" s="60"/>
      <c r="C368" s="60"/>
      <c r="D368" s="60"/>
      <c r="E368" s="60"/>
      <c r="F368" s="60"/>
      <c r="G368" s="60"/>
      <c r="H368" s="60"/>
      <c r="I368" s="60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 t="str">
        <f>A348</f>
        <v>Operations &amp; Maintenance</v>
      </c>
      <c r="Z368" s="101">
        <f>H348</f>
        <v>0</v>
      </c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</row>
    <row r="369" spans="1:38">
      <c r="A369" s="60"/>
      <c r="B369" s="60"/>
      <c r="C369" s="60"/>
      <c r="D369" s="60"/>
      <c r="E369" s="60"/>
      <c r="F369" s="60"/>
      <c r="G369" s="60"/>
      <c r="H369" s="60"/>
      <c r="I369" s="60"/>
      <c r="J369" s="93"/>
      <c r="K369" s="93"/>
      <c r="L369" s="93"/>
      <c r="M369" s="93"/>
      <c r="N369" s="93"/>
      <c r="O369" s="93"/>
      <c r="P369" s="118"/>
      <c r="Q369" s="118"/>
      <c r="R369" s="118"/>
      <c r="S369" s="93"/>
      <c r="T369" s="93"/>
      <c r="U369" s="93"/>
      <c r="V369" s="93"/>
      <c r="W369" s="93"/>
      <c r="X369" s="93"/>
      <c r="Y369" s="93" t="s">
        <v>16</v>
      </c>
      <c r="Z369" s="101">
        <f>H350</f>
        <v>0</v>
      </c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</row>
    <row r="370" spans="1:38">
      <c r="A370" s="60"/>
      <c r="B370" s="60"/>
      <c r="C370" s="60"/>
      <c r="D370" s="60"/>
      <c r="E370" s="60"/>
      <c r="F370" s="60"/>
      <c r="G370" s="60"/>
      <c r="H370" s="60"/>
      <c r="I370" s="60"/>
      <c r="J370" s="93"/>
      <c r="K370" s="93"/>
      <c r="L370" s="93"/>
      <c r="M370" s="93"/>
      <c r="N370" s="93"/>
      <c r="O370" s="93"/>
      <c r="P370" s="118"/>
      <c r="Q370" s="118"/>
      <c r="R370" s="118"/>
      <c r="S370" s="93"/>
      <c r="T370" s="93"/>
      <c r="U370" s="93"/>
      <c r="V370" s="93"/>
      <c r="W370" s="93"/>
      <c r="X370" s="93"/>
      <c r="Y370" s="93" t="str">
        <f>A352</f>
        <v>Capital Improvements</v>
      </c>
      <c r="Z370" s="101">
        <f>H352</f>
        <v>0</v>
      </c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</row>
    <row r="371" spans="1:38">
      <c r="A371" s="60"/>
      <c r="B371" s="60"/>
      <c r="C371" s="60"/>
      <c r="D371" s="60"/>
      <c r="E371" s="60"/>
      <c r="F371" s="60"/>
      <c r="G371" s="60"/>
      <c r="H371" s="60"/>
      <c r="I371" s="60"/>
      <c r="J371" s="93"/>
      <c r="K371" s="93"/>
      <c r="L371" s="93"/>
      <c r="M371" s="93"/>
      <c r="N371" s="93"/>
      <c r="O371" s="93"/>
      <c r="P371" s="118"/>
      <c r="Q371" s="118"/>
      <c r="R371" s="118"/>
      <c r="S371" s="93"/>
      <c r="T371" s="93"/>
      <c r="U371" s="93"/>
      <c r="V371" s="93"/>
      <c r="W371" s="93"/>
      <c r="X371" s="93"/>
      <c r="Y371" s="93" t="str">
        <f>A354</f>
        <v>Other Costs</v>
      </c>
      <c r="Z371" s="101">
        <f>H354</f>
        <v>0</v>
      </c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</row>
    <row r="372" spans="1:38">
      <c r="A372" s="60"/>
      <c r="B372" s="60"/>
      <c r="C372" s="60"/>
      <c r="D372" s="60"/>
      <c r="E372" s="60"/>
      <c r="F372" s="60"/>
      <c r="G372" s="60"/>
      <c r="H372" s="60"/>
      <c r="I372" s="60"/>
      <c r="J372" s="93"/>
      <c r="K372" s="93"/>
      <c r="L372" s="93"/>
      <c r="M372" s="93"/>
      <c r="N372" s="118"/>
      <c r="O372" s="118"/>
      <c r="P372" s="118"/>
      <c r="Q372" s="118"/>
      <c r="R372" s="118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</row>
    <row r="373" spans="1:38">
      <c r="A373" s="60"/>
      <c r="B373" s="60"/>
      <c r="C373" s="60"/>
      <c r="D373" s="60"/>
      <c r="E373" s="60"/>
      <c r="F373" s="60"/>
      <c r="G373" s="60"/>
      <c r="H373" s="60"/>
      <c r="I373" s="60"/>
      <c r="J373" s="93"/>
      <c r="K373" s="93"/>
      <c r="L373" s="93"/>
      <c r="M373" s="93"/>
      <c r="N373" s="118"/>
      <c r="O373" s="118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119"/>
      <c r="AD373" s="93"/>
      <c r="AE373" s="93"/>
      <c r="AF373" s="93"/>
      <c r="AG373" s="93"/>
      <c r="AH373" s="93"/>
      <c r="AI373" s="93"/>
      <c r="AJ373" s="93"/>
      <c r="AK373" s="93"/>
      <c r="AL373" s="93"/>
    </row>
    <row r="374" spans="1:38">
      <c r="A374" s="60"/>
      <c r="B374" s="60"/>
      <c r="C374" s="60"/>
      <c r="D374" s="60"/>
      <c r="E374" s="60"/>
      <c r="F374" s="60"/>
      <c r="G374" s="60"/>
      <c r="H374" s="60"/>
      <c r="I374" s="60"/>
      <c r="J374" s="93"/>
      <c r="K374" s="93"/>
      <c r="L374" s="93"/>
      <c r="M374" s="93"/>
      <c r="N374" s="118"/>
      <c r="O374" s="118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</row>
    <row r="375" spans="1:38">
      <c r="A375" s="60"/>
      <c r="B375" s="60"/>
      <c r="C375" s="60"/>
      <c r="D375" s="60"/>
      <c r="E375" s="60"/>
      <c r="F375" s="60"/>
      <c r="G375" s="60"/>
      <c r="H375" s="60"/>
      <c r="I375" s="60"/>
      <c r="J375" s="93"/>
      <c r="K375" s="93"/>
      <c r="L375" s="93"/>
      <c r="M375" s="93"/>
      <c r="N375" s="118"/>
      <c r="O375" s="118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101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</row>
    <row r="376" spans="1:38">
      <c r="A376" s="60"/>
      <c r="B376" s="60"/>
      <c r="C376" s="60"/>
      <c r="D376" s="60"/>
      <c r="E376" s="60"/>
      <c r="F376" s="60"/>
      <c r="G376" s="60"/>
      <c r="H376" s="60"/>
      <c r="I376" s="60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</row>
    <row r="377" spans="1:38">
      <c r="A377" s="60"/>
      <c r="B377" s="60"/>
      <c r="C377" s="60"/>
      <c r="D377" s="60"/>
      <c r="E377" s="60"/>
      <c r="F377" s="60"/>
      <c r="G377" s="60"/>
      <c r="H377" s="60"/>
      <c r="I377" s="60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</row>
    <row r="378" spans="1:38">
      <c r="A378" s="60"/>
      <c r="B378" s="60"/>
      <c r="C378" s="60"/>
      <c r="D378" s="60"/>
      <c r="E378" s="60"/>
      <c r="F378" s="60"/>
      <c r="G378" s="60"/>
      <c r="H378" s="60"/>
      <c r="I378" s="60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119"/>
      <c r="Z378" s="119"/>
      <c r="AA378" s="119"/>
      <c r="AB378" s="119"/>
      <c r="AC378" s="119"/>
      <c r="AD378" s="93"/>
      <c r="AE378" s="93"/>
      <c r="AF378" s="93"/>
      <c r="AG378" s="93"/>
      <c r="AH378" s="93"/>
      <c r="AI378" s="93"/>
      <c r="AJ378" s="93"/>
      <c r="AK378" s="93"/>
      <c r="AL378" s="93"/>
    </row>
    <row r="379" spans="1:38">
      <c r="A379" s="60"/>
      <c r="B379" s="60"/>
      <c r="C379" s="60"/>
      <c r="D379" s="60"/>
      <c r="E379" s="60"/>
      <c r="F379" s="60"/>
      <c r="G379" s="60"/>
      <c r="H379" s="60"/>
      <c r="I379" s="60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</row>
    <row r="380" spans="1:38">
      <c r="A380" s="60"/>
      <c r="B380" s="60"/>
      <c r="C380" s="60"/>
      <c r="D380" s="60"/>
      <c r="E380" s="60"/>
      <c r="F380" s="60"/>
      <c r="G380" s="60"/>
      <c r="H380" s="60"/>
      <c r="I380" s="60"/>
      <c r="J380" s="115"/>
      <c r="K380" s="115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</row>
    <row r="381" spans="1:38">
      <c r="A381" s="60"/>
      <c r="B381" s="60"/>
      <c r="C381" s="60"/>
      <c r="D381" s="60"/>
      <c r="E381" s="60"/>
      <c r="F381" s="60"/>
      <c r="G381" s="60"/>
      <c r="H381" s="60"/>
      <c r="I381" s="60"/>
      <c r="J381" s="115"/>
      <c r="K381" s="115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</row>
    <row r="382" spans="1:38">
      <c r="A382" s="60"/>
      <c r="B382" s="60"/>
      <c r="C382" s="60"/>
      <c r="D382" s="60"/>
      <c r="E382" s="60"/>
      <c r="F382" s="60"/>
      <c r="G382" s="60"/>
      <c r="H382" s="60"/>
      <c r="I382" s="60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</row>
    <row r="383" spans="1:38">
      <c r="A383" s="60"/>
      <c r="B383" s="60"/>
      <c r="C383" s="60"/>
      <c r="D383" s="60"/>
      <c r="E383" s="60"/>
      <c r="F383" s="60"/>
      <c r="G383" s="60"/>
      <c r="H383" s="60"/>
      <c r="I383" s="60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119"/>
      <c r="Z383" s="93"/>
      <c r="AA383" s="119"/>
      <c r="AB383" s="119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</row>
    <row r="384" spans="1:38">
      <c r="A384" s="60"/>
      <c r="B384" s="60"/>
      <c r="C384" s="60"/>
      <c r="D384" s="60"/>
      <c r="E384" s="60"/>
      <c r="F384" s="60"/>
      <c r="G384" s="60"/>
      <c r="H384" s="60"/>
      <c r="I384" s="60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</row>
    <row r="385" spans="1:38">
      <c r="A385" s="60"/>
      <c r="B385" s="60"/>
      <c r="C385" s="60"/>
      <c r="D385" s="60"/>
      <c r="E385" s="60"/>
      <c r="F385" s="60"/>
      <c r="G385" s="60"/>
      <c r="H385" s="60"/>
      <c r="I385" s="60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</row>
    <row r="386" spans="1:38">
      <c r="A386" s="60"/>
      <c r="B386" s="60"/>
      <c r="C386" s="60"/>
      <c r="D386" s="60"/>
      <c r="E386" s="60"/>
      <c r="F386" s="60"/>
      <c r="G386" s="60"/>
      <c r="H386" s="60"/>
      <c r="I386" s="60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</row>
    <row r="387" spans="1:38">
      <c r="A387" s="60"/>
      <c r="B387" s="60"/>
      <c r="C387" s="60"/>
      <c r="D387" s="60"/>
      <c r="E387" s="60"/>
      <c r="F387" s="60"/>
      <c r="G387" s="60"/>
      <c r="H387" s="60"/>
      <c r="I387" s="60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</row>
    <row r="388" spans="1:38">
      <c r="A388" s="60"/>
      <c r="B388" s="60"/>
      <c r="C388" s="60"/>
      <c r="D388" s="60"/>
      <c r="E388" s="60"/>
      <c r="F388" s="60"/>
      <c r="G388" s="60"/>
      <c r="H388" s="60"/>
      <c r="I388" s="60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</row>
    <row r="389" spans="1:38">
      <c r="A389" s="60"/>
      <c r="B389" s="60"/>
      <c r="C389" s="60"/>
      <c r="D389" s="60"/>
      <c r="E389" s="60"/>
      <c r="F389" s="60"/>
      <c r="G389" s="60"/>
      <c r="H389" s="60"/>
      <c r="I389" s="60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</row>
    <row r="390" spans="1:38">
      <c r="A390" s="60"/>
      <c r="B390" s="60"/>
      <c r="C390" s="60"/>
      <c r="D390" s="60"/>
      <c r="E390" s="60"/>
      <c r="F390" s="60"/>
      <c r="G390" s="60"/>
      <c r="H390" s="60"/>
      <c r="I390" s="60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</row>
    <row r="391" spans="1:38">
      <c r="A391" s="60"/>
      <c r="B391" s="60"/>
      <c r="C391" s="60"/>
      <c r="D391" s="60"/>
      <c r="E391" s="60"/>
      <c r="F391" s="60"/>
      <c r="G391" s="60"/>
      <c r="H391" s="60"/>
      <c r="I391" s="60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</row>
    <row r="392" spans="1:38">
      <c r="A392" s="60"/>
      <c r="B392" s="60"/>
      <c r="C392" s="60"/>
      <c r="D392" s="60"/>
      <c r="E392" s="60"/>
      <c r="F392" s="60"/>
      <c r="G392" s="60"/>
      <c r="H392" s="60"/>
      <c r="I392" s="60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</row>
    <row r="393" spans="1:38">
      <c r="A393" s="60"/>
      <c r="B393" s="60"/>
      <c r="C393" s="60"/>
      <c r="D393" s="60"/>
      <c r="E393" s="60"/>
      <c r="F393" s="60"/>
      <c r="G393" s="60"/>
      <c r="H393" s="60"/>
      <c r="I393" s="60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</row>
    <row r="394" spans="1:38">
      <c r="A394" s="60"/>
      <c r="B394" s="60"/>
      <c r="C394" s="60"/>
      <c r="D394" s="60"/>
      <c r="E394" s="60"/>
      <c r="F394" s="60"/>
      <c r="G394" s="60"/>
      <c r="H394" s="60"/>
      <c r="I394" s="60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</row>
    <row r="395" spans="1:38">
      <c r="A395" s="60"/>
      <c r="B395" s="60"/>
      <c r="C395" s="60"/>
      <c r="D395" s="60"/>
      <c r="E395" s="60"/>
      <c r="F395" s="60"/>
      <c r="G395" s="60"/>
      <c r="H395" s="60"/>
      <c r="I395" s="60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</row>
    <row r="396" spans="1:38">
      <c r="A396" s="60"/>
      <c r="B396" s="60"/>
      <c r="C396" s="60"/>
      <c r="D396" s="60"/>
      <c r="E396" s="60"/>
      <c r="F396" s="60"/>
      <c r="G396" s="60"/>
      <c r="H396" s="60"/>
      <c r="I396" s="60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</row>
    <row r="397" spans="1:38">
      <c r="A397" s="60"/>
      <c r="B397" s="60"/>
      <c r="C397" s="60"/>
      <c r="D397" s="60"/>
      <c r="E397" s="60"/>
      <c r="F397" s="60"/>
      <c r="G397" s="60"/>
      <c r="H397" s="60"/>
      <c r="I397" s="60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</row>
    <row r="398" spans="1:38">
      <c r="A398" s="60"/>
      <c r="B398" s="60"/>
      <c r="C398" s="60"/>
      <c r="D398" s="60"/>
      <c r="E398" s="60"/>
      <c r="F398" s="60"/>
      <c r="G398" s="60"/>
      <c r="H398" s="60"/>
      <c r="I398" s="60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</row>
    <row r="399" spans="1:38">
      <c r="A399" s="60"/>
      <c r="B399" s="60"/>
      <c r="C399" s="60"/>
      <c r="D399" s="60"/>
      <c r="E399" s="60"/>
      <c r="F399" s="60"/>
      <c r="G399" s="60"/>
      <c r="H399" s="60"/>
      <c r="I399" s="60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</row>
    <row r="400" spans="1:38">
      <c r="A400" s="60"/>
      <c r="B400" s="60"/>
      <c r="C400" s="60"/>
      <c r="D400" s="60"/>
      <c r="E400" s="60"/>
      <c r="F400" s="60"/>
      <c r="G400" s="60"/>
      <c r="H400" s="60"/>
      <c r="I400" s="60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</row>
    <row r="401" spans="1:38">
      <c r="A401" s="60"/>
      <c r="B401" s="60"/>
      <c r="C401" s="60"/>
      <c r="D401" s="60"/>
      <c r="E401" s="60"/>
      <c r="F401" s="60"/>
      <c r="G401" s="60"/>
      <c r="H401" s="60"/>
      <c r="I401" s="60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</row>
    <row r="402" spans="1:38">
      <c r="A402" s="60"/>
      <c r="B402" s="60"/>
      <c r="C402" s="60"/>
      <c r="D402" s="60"/>
      <c r="E402" s="60"/>
      <c r="F402" s="60"/>
      <c r="G402" s="60"/>
      <c r="H402" s="60"/>
      <c r="I402" s="60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</row>
    <row r="403" spans="1:38">
      <c r="A403" s="60"/>
      <c r="B403" s="60"/>
      <c r="C403" s="60"/>
      <c r="D403" s="60"/>
      <c r="E403" s="60"/>
      <c r="F403" s="60"/>
      <c r="G403" s="60"/>
      <c r="H403" s="60"/>
      <c r="I403" s="60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</row>
    <row r="404" spans="1:38">
      <c r="A404" s="60"/>
      <c r="B404" s="60"/>
      <c r="C404" s="60"/>
      <c r="D404" s="60"/>
      <c r="E404" s="60"/>
      <c r="F404" s="60"/>
      <c r="G404" s="60"/>
      <c r="H404" s="60"/>
      <c r="I404" s="60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</row>
    <row r="405" spans="1:38">
      <c r="A405" s="60"/>
      <c r="B405" s="60"/>
      <c r="C405" s="60"/>
      <c r="D405" s="60"/>
      <c r="E405" s="60"/>
      <c r="F405" s="60"/>
      <c r="G405" s="60"/>
      <c r="H405" s="60"/>
      <c r="I405" s="60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</row>
    <row r="406" spans="1:38">
      <c r="A406" s="60"/>
      <c r="B406" s="60"/>
      <c r="C406" s="60"/>
      <c r="D406" s="60"/>
      <c r="E406" s="60"/>
      <c r="F406" s="60"/>
      <c r="G406" s="60"/>
      <c r="H406" s="60"/>
      <c r="I406" s="60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</row>
    <row r="407" spans="1:38">
      <c r="A407" s="60"/>
      <c r="B407" s="60"/>
      <c r="C407" s="60"/>
      <c r="D407" s="60"/>
      <c r="E407" s="60"/>
      <c r="F407" s="60"/>
      <c r="G407" s="60"/>
      <c r="H407" s="60"/>
      <c r="I407" s="60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</row>
    <row r="408" spans="1:38">
      <c r="A408" s="60"/>
      <c r="B408" s="60"/>
      <c r="C408" s="60"/>
      <c r="D408" s="60"/>
      <c r="E408" s="60"/>
      <c r="F408" s="60"/>
      <c r="G408" s="60"/>
      <c r="H408" s="60"/>
      <c r="I408" s="60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</row>
    <row r="409" spans="1:38">
      <c r="A409" s="60"/>
      <c r="B409" s="60"/>
      <c r="C409" s="60"/>
      <c r="D409" s="60"/>
      <c r="E409" s="60"/>
      <c r="F409" s="60"/>
      <c r="G409" s="60"/>
      <c r="H409" s="60"/>
      <c r="I409" s="60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</row>
    <row r="410" spans="1:38">
      <c r="A410" s="60"/>
      <c r="B410" s="60"/>
      <c r="C410" s="60"/>
      <c r="D410" s="60"/>
      <c r="E410" s="60"/>
      <c r="F410" s="60"/>
      <c r="G410" s="60"/>
      <c r="H410" s="60"/>
      <c r="I410" s="60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</row>
    <row r="411" spans="1:38">
      <c r="A411" s="60"/>
      <c r="B411" s="60"/>
      <c r="C411" s="60"/>
      <c r="D411" s="60"/>
      <c r="E411" s="60"/>
      <c r="F411" s="60"/>
      <c r="G411" s="60"/>
      <c r="H411" s="60"/>
      <c r="I411" s="60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</row>
    <row r="412" spans="1:38">
      <c r="A412" s="60"/>
      <c r="B412" s="60"/>
      <c r="C412" s="60"/>
      <c r="D412" s="60"/>
      <c r="E412" s="60"/>
      <c r="F412" s="60"/>
      <c r="G412" s="60"/>
      <c r="H412" s="60"/>
      <c r="I412" s="60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</row>
    <row r="413" spans="1:38" ht="6" customHeight="1">
      <c r="A413" s="60"/>
      <c r="B413" s="60"/>
      <c r="C413" s="60"/>
      <c r="D413" s="60"/>
      <c r="E413" s="60"/>
      <c r="F413" s="60"/>
      <c r="G413" s="60"/>
      <c r="H413" s="60"/>
      <c r="I413" s="60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</row>
    <row r="414" spans="1:38">
      <c r="A414" s="60"/>
      <c r="B414" s="60"/>
      <c r="C414" s="60"/>
      <c r="D414" s="60"/>
      <c r="E414" s="92" t="s">
        <v>0</v>
      </c>
      <c r="F414" s="92"/>
      <c r="G414" s="92"/>
      <c r="H414" s="1">
        <f>H1</f>
        <v>241</v>
      </c>
      <c r="I414" s="1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</row>
    <row r="415" spans="1:38" ht="15.75">
      <c r="A415" s="95" t="s">
        <v>50</v>
      </c>
      <c r="B415" s="96"/>
      <c r="C415" s="96"/>
      <c r="D415" s="96"/>
      <c r="E415" s="96"/>
      <c r="F415" s="96"/>
      <c r="G415" s="96"/>
      <c r="H415" s="96"/>
      <c r="I415" s="96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</row>
    <row r="416" spans="1:38" ht="6.75" customHeight="1">
      <c r="A416" s="120"/>
      <c r="B416" s="96"/>
      <c r="C416" s="96"/>
      <c r="D416" s="96"/>
      <c r="E416" s="96"/>
      <c r="F416" s="96"/>
      <c r="G416" s="96"/>
      <c r="H416" s="96"/>
      <c r="I416" s="96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</row>
    <row r="417" spans="1:38">
      <c r="A417" s="60"/>
      <c r="B417" s="34" t="s">
        <v>1</v>
      </c>
      <c r="C417" s="2"/>
      <c r="D417" s="23"/>
      <c r="E417" s="121"/>
      <c r="F417" s="122" t="s">
        <v>2</v>
      </c>
      <c r="G417" s="23"/>
      <c r="H417" s="121"/>
      <c r="I417" s="2" t="s">
        <v>2</v>
      </c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</row>
    <row r="418" spans="1:38">
      <c r="A418" s="60"/>
      <c r="B418" s="37"/>
      <c r="C418" s="91" t="str">
        <f>C6</f>
        <v>2016-2017</v>
      </c>
      <c r="D418" s="37"/>
      <c r="E418" s="68" t="str">
        <f>E6</f>
        <v>2017-2018</v>
      </c>
      <c r="F418" s="107" t="s">
        <v>4</v>
      </c>
      <c r="G418" s="37"/>
      <c r="H418" s="68" t="str">
        <f>H6</f>
        <v>2018-2019</v>
      </c>
      <c r="I418" s="53" t="s">
        <v>4</v>
      </c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</row>
    <row r="419" spans="1:38">
      <c r="A419" s="60"/>
      <c r="B419" s="39" t="s">
        <v>5</v>
      </c>
      <c r="C419" s="40" t="s">
        <v>6</v>
      </c>
      <c r="D419" s="37"/>
      <c r="E419" s="71" t="s">
        <v>6</v>
      </c>
      <c r="F419" s="123" t="s">
        <v>8</v>
      </c>
      <c r="G419" s="37"/>
      <c r="H419" s="71" t="s">
        <v>9</v>
      </c>
      <c r="I419" s="54" t="s">
        <v>8</v>
      </c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</row>
    <row r="420" spans="1:38" ht="9" customHeight="1">
      <c r="A420" s="23"/>
      <c r="B420" s="23"/>
      <c r="C420" s="57"/>
      <c r="D420" s="30"/>
      <c r="E420" s="47"/>
      <c r="F420" s="57"/>
      <c r="G420" s="30"/>
      <c r="H420" s="47"/>
      <c r="I420" s="45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</row>
    <row r="421" spans="1:38">
      <c r="A421" s="26" t="s">
        <v>53</v>
      </c>
      <c r="B421" s="26"/>
      <c r="C421" s="59">
        <f>SUM([1]C06!$C$70:$C$90)</f>
        <v>842653</v>
      </c>
      <c r="D421" s="30"/>
      <c r="E421" s="27">
        <f>SUM([1]C06!$D$70:$D$90)</f>
        <v>1003999</v>
      </c>
      <c r="F421" s="25">
        <f>IF(C421=0,0,((E421-C421)/C421))</f>
        <v>0.19147383323859288</v>
      </c>
      <c r="G421" s="30"/>
      <c r="H421" s="27">
        <f>SUM([1]C06!$E$70:$E$90)</f>
        <v>1026290</v>
      </c>
      <c r="I421" s="5">
        <f>IF(E421=0,0,((H421-E421)/E421))</f>
        <v>2.2202213348818077E-2</v>
      </c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</row>
    <row r="422" spans="1:38">
      <c r="A422" s="26" t="s">
        <v>55</v>
      </c>
      <c r="B422" s="26"/>
      <c r="C422" s="57">
        <f>SUM([1]C07!$C$38:$C$58)</f>
        <v>37214</v>
      </c>
      <c r="D422" s="30"/>
      <c r="E422" s="47">
        <f>SUM([1]C07!$D$38:$D$58)</f>
        <v>38074</v>
      </c>
      <c r="F422" s="25">
        <f>IF(C422=0,0,((E422-C422)/C422))</f>
        <v>2.3109582415220077E-2</v>
      </c>
      <c r="G422" s="30"/>
      <c r="H422" s="47">
        <f>SUM([1]C07!$E$38:$E$58)</f>
        <v>46451</v>
      </c>
      <c r="I422" s="5">
        <f>IF(E422=0,0,((H422-E422)/E422))</f>
        <v>0.22001891054262751</v>
      </c>
      <c r="J422" s="93"/>
      <c r="K422" s="102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</row>
    <row r="423" spans="1:38">
      <c r="A423" s="7" t="s">
        <v>54</v>
      </c>
      <c r="B423" s="7"/>
      <c r="C423" s="55">
        <f>SUM([1]C08!$C$49:$C$69)</f>
        <v>307351</v>
      </c>
      <c r="D423" s="30"/>
      <c r="E423" s="56">
        <f>SUM([1]C08!$D$49:$D$69)</f>
        <v>210431</v>
      </c>
      <c r="F423" s="25">
        <f t="shared" ref="F423:F460" si="14">IF(C423=0,0,((E423-C423)/C423))</f>
        <v>-0.31533979066279272</v>
      </c>
      <c r="G423" s="30"/>
      <c r="H423" s="56">
        <f>SUM([1]C08!$E$49:$E$69)</f>
        <v>251582</v>
      </c>
      <c r="I423" s="5">
        <f t="shared" ref="I423:I460" si="15">IF(E423=0,0,((H423-E423)/E423))</f>
        <v>0.19555578788296402</v>
      </c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</row>
    <row r="424" spans="1:38">
      <c r="A424" s="7" t="s">
        <v>57</v>
      </c>
      <c r="B424" s="124"/>
      <c r="C424" s="55">
        <f>SUM([1]C011!$C$38:$C$57)</f>
        <v>0</v>
      </c>
      <c r="D424" s="30"/>
      <c r="E424" s="56">
        <f>SUM([1]C011!$D$38:$D$57)</f>
        <v>0</v>
      </c>
      <c r="F424" s="25">
        <f t="shared" si="14"/>
        <v>0</v>
      </c>
      <c r="G424" s="30"/>
      <c r="H424" s="125">
        <f>SUM([1]C011!$E$38:$E$57)</f>
        <v>0</v>
      </c>
      <c r="I424" s="5">
        <f t="shared" si="15"/>
        <v>0</v>
      </c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</row>
    <row r="425" spans="1:38">
      <c r="A425" s="7" t="s">
        <v>59</v>
      </c>
      <c r="B425" s="124"/>
      <c r="C425" s="55">
        <f>SUM([1]C013!$C$39:$C$58)</f>
        <v>72497</v>
      </c>
      <c r="D425" s="30"/>
      <c r="E425" s="56">
        <f>SUM([1]C013!$D$39:$D$58)</f>
        <v>88645</v>
      </c>
      <c r="F425" s="25">
        <f t="shared" si="14"/>
        <v>0.22274025132074432</v>
      </c>
      <c r="G425" s="30"/>
      <c r="H425" s="125">
        <f>SUM([1]C013!$E$39:$E$58)</f>
        <v>177032</v>
      </c>
      <c r="I425" s="5">
        <f t="shared" si="15"/>
        <v>0.99708951435501159</v>
      </c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</row>
    <row r="426" spans="1:38">
      <c r="A426" s="7" t="s">
        <v>60</v>
      </c>
      <c r="B426" s="7"/>
      <c r="C426" s="55">
        <f>SUM([1]C014!$C$34:$C$54)</f>
        <v>0</v>
      </c>
      <c r="D426" s="30"/>
      <c r="E426" s="56">
        <f>SUM([1]C014!$D$34:$D$54)</f>
        <v>0</v>
      </c>
      <c r="F426" s="25">
        <f t="shared" si="14"/>
        <v>0</v>
      </c>
      <c r="G426" s="30"/>
      <c r="H426" s="56">
        <f>SUM([1]C014!$E$34:$E$54)</f>
        <v>0</v>
      </c>
      <c r="I426" s="5">
        <f t="shared" si="15"/>
        <v>0</v>
      </c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</row>
    <row r="427" spans="1:38">
      <c r="A427" s="7" t="s">
        <v>62</v>
      </c>
      <c r="B427" s="7"/>
      <c r="C427" s="55">
        <f>SUM([1]C015!$C$39:$C$58)</f>
        <v>0</v>
      </c>
      <c r="D427" s="30"/>
      <c r="E427" s="56">
        <f>SUM([1]C015!$D$39:$D$58)</f>
        <v>0</v>
      </c>
      <c r="F427" s="25">
        <f t="shared" si="14"/>
        <v>0</v>
      </c>
      <c r="G427" s="30"/>
      <c r="H427" s="56">
        <f>SUM([1]C015!$E$39:$E$58)</f>
        <v>0</v>
      </c>
      <c r="I427" s="5">
        <f t="shared" si="15"/>
        <v>0</v>
      </c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</row>
    <row r="428" spans="1:38">
      <c r="A428" s="7" t="s">
        <v>63</v>
      </c>
      <c r="B428" s="7"/>
      <c r="C428" s="55">
        <f>SUM([1]C016!$C$59:$C$61)</f>
        <v>0</v>
      </c>
      <c r="D428" s="30"/>
      <c r="E428" s="55">
        <f>SUM([1]C016!$D$59:$D$61)</f>
        <v>0</v>
      </c>
      <c r="F428" s="25">
        <f t="shared" si="14"/>
        <v>0</v>
      </c>
      <c r="G428" s="30"/>
      <c r="H428" s="55">
        <f>SUM([1]C016!$E$59:$E$61)</f>
        <v>0</v>
      </c>
      <c r="I428" s="5">
        <f t="shared" si="15"/>
        <v>0</v>
      </c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</row>
    <row r="429" spans="1:38">
      <c r="A429" s="7" t="s">
        <v>64</v>
      </c>
      <c r="B429" s="7"/>
      <c r="C429" s="55">
        <f>SUM([1]C018!$C$34:$C$53)</f>
        <v>2137</v>
      </c>
      <c r="D429" s="30"/>
      <c r="E429" s="56">
        <f>SUM([1]C018!$D$34:$D$53)</f>
        <v>8975</v>
      </c>
      <c r="F429" s="25">
        <f t="shared" si="14"/>
        <v>3.1998128217126811</v>
      </c>
      <c r="G429" s="30"/>
      <c r="H429" s="56">
        <f>SUM([1]C018!$E$34:$E$53)</f>
        <v>9219</v>
      </c>
      <c r="I429" s="5">
        <f t="shared" si="15"/>
        <v>2.7186629526462395E-2</v>
      </c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</row>
    <row r="430" spans="1:38">
      <c r="A430" s="7" t="s">
        <v>66</v>
      </c>
      <c r="B430" s="7"/>
      <c r="C430" s="55">
        <v>0</v>
      </c>
      <c r="D430" s="30"/>
      <c r="E430" s="56">
        <v>0</v>
      </c>
      <c r="F430" s="25">
        <f t="shared" si="14"/>
        <v>0</v>
      </c>
      <c r="G430" s="30"/>
      <c r="H430" s="56">
        <v>0</v>
      </c>
      <c r="I430" s="5">
        <f t="shared" si="15"/>
        <v>0</v>
      </c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</row>
    <row r="431" spans="1:38">
      <c r="A431" s="7" t="s">
        <v>67</v>
      </c>
      <c r="B431" s="7"/>
      <c r="C431" s="55">
        <f>SUM([1]C022!$C$33:$C$53)</f>
        <v>0</v>
      </c>
      <c r="D431" s="30"/>
      <c r="E431" s="56">
        <f>SUM([1]C022!$D$33:$D$53)</f>
        <v>0</v>
      </c>
      <c r="F431" s="25">
        <f t="shared" si="14"/>
        <v>0</v>
      </c>
      <c r="G431" s="30"/>
      <c r="H431" s="56">
        <f>SUM([1]C022!$E$33:$E$53)</f>
        <v>0</v>
      </c>
      <c r="I431" s="5">
        <f t="shared" si="15"/>
        <v>0</v>
      </c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</row>
    <row r="432" spans="1:38">
      <c r="A432" s="7" t="s">
        <v>68</v>
      </c>
      <c r="B432" s="126">
        <v>24</v>
      </c>
      <c r="C432" s="55">
        <v>0</v>
      </c>
      <c r="D432" s="30"/>
      <c r="E432" s="56">
        <v>0</v>
      </c>
      <c r="F432" s="25">
        <f t="shared" si="14"/>
        <v>0</v>
      </c>
      <c r="G432" s="30"/>
      <c r="H432" s="56">
        <v>0</v>
      </c>
      <c r="I432" s="5">
        <f t="shared" si="15"/>
        <v>0</v>
      </c>
      <c r="J432" s="93"/>
      <c r="K432" s="93"/>
      <c r="L432" s="93"/>
      <c r="M432" s="93"/>
      <c r="N432" s="93"/>
      <c r="O432" s="93"/>
      <c r="P432" s="93" t="s">
        <v>51</v>
      </c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</row>
    <row r="433" spans="1:38">
      <c r="A433" s="7" t="s">
        <v>69</v>
      </c>
      <c r="B433" s="126">
        <v>26</v>
      </c>
      <c r="C433" s="55">
        <v>0</v>
      </c>
      <c r="D433" s="30"/>
      <c r="E433" s="56">
        <v>0</v>
      </c>
      <c r="F433" s="25">
        <f t="shared" si="14"/>
        <v>0</v>
      </c>
      <c r="G433" s="30"/>
      <c r="H433" s="56">
        <v>0</v>
      </c>
      <c r="I433" s="5">
        <f t="shared" si="15"/>
        <v>0</v>
      </c>
      <c r="J433" s="93"/>
      <c r="K433" s="93"/>
      <c r="L433" s="93"/>
      <c r="M433" s="93"/>
      <c r="N433" s="93"/>
      <c r="O433" s="93"/>
      <c r="P433" s="93" t="str">
        <f>C6</f>
        <v>2016-2017</v>
      </c>
      <c r="Q433" s="93" t="str">
        <f>E6</f>
        <v>2017-2018</v>
      </c>
      <c r="R433" s="93" t="str">
        <f>H6</f>
        <v>2018-2019</v>
      </c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</row>
    <row r="434" spans="1:38">
      <c r="A434" s="7" t="s">
        <v>70</v>
      </c>
      <c r="B434" s="126">
        <v>28</v>
      </c>
      <c r="C434" s="55">
        <v>0</v>
      </c>
      <c r="D434" s="30"/>
      <c r="E434" s="56">
        <v>0</v>
      </c>
      <c r="F434" s="25">
        <f t="shared" si="14"/>
        <v>0</v>
      </c>
      <c r="G434" s="30"/>
      <c r="H434" s="56">
        <v>0</v>
      </c>
      <c r="I434" s="5">
        <f t="shared" si="15"/>
        <v>0</v>
      </c>
      <c r="J434" s="93"/>
      <c r="K434" s="93"/>
      <c r="L434" s="93"/>
      <c r="M434" s="93"/>
      <c r="N434" s="93"/>
      <c r="O434" s="93" t="s">
        <v>52</v>
      </c>
      <c r="P434" s="101">
        <f>C421</f>
        <v>842653</v>
      </c>
      <c r="Q434" s="101">
        <f>E421</f>
        <v>1003999</v>
      </c>
      <c r="R434" s="101">
        <f>H421</f>
        <v>1026290</v>
      </c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</row>
    <row r="435" spans="1:38">
      <c r="A435" s="7" t="s">
        <v>72</v>
      </c>
      <c r="B435" s="126"/>
      <c r="C435" s="55">
        <f>SUM([1]C029!$C$37:$C$57)</f>
        <v>0</v>
      </c>
      <c r="D435" s="30"/>
      <c r="E435" s="56">
        <f>SUM([1]C029!$D$37:$D$57)</f>
        <v>0</v>
      </c>
      <c r="F435" s="25">
        <f t="shared" si="14"/>
        <v>0</v>
      </c>
      <c r="G435" s="30"/>
      <c r="H435" s="56">
        <f>SUM([1]C029!$E$37:$E$57)</f>
        <v>0</v>
      </c>
      <c r="I435" s="5">
        <f t="shared" si="15"/>
        <v>0</v>
      </c>
      <c r="J435" s="93"/>
      <c r="K435" s="93"/>
      <c r="L435" s="93"/>
      <c r="M435" s="93"/>
      <c r="N435" s="93"/>
      <c r="O435" s="93" t="s">
        <v>54</v>
      </c>
      <c r="P435" s="101">
        <f>C423</f>
        <v>307351</v>
      </c>
      <c r="Q435" s="101">
        <f>E423</f>
        <v>210431</v>
      </c>
      <c r="R435" s="101">
        <f>H423</f>
        <v>251582</v>
      </c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</row>
    <row r="436" spans="1:38">
      <c r="A436" s="7" t="s">
        <v>56</v>
      </c>
      <c r="B436" s="126"/>
      <c r="C436" s="55">
        <f>SUM([1]C030!$C$42:$C$65)</f>
        <v>236511</v>
      </c>
      <c r="D436" s="30"/>
      <c r="E436" s="56">
        <f>SUM([1]C030!$D$42:$D$65)</f>
        <v>237829</v>
      </c>
      <c r="F436" s="25">
        <f t="shared" si="14"/>
        <v>5.5726794948226513E-3</v>
      </c>
      <c r="G436" s="30"/>
      <c r="H436" s="56">
        <f>SUM([1]C030!$E$42:$E$65)</f>
        <v>252275</v>
      </c>
      <c r="I436" s="5">
        <f t="shared" si="15"/>
        <v>6.0741120721190436E-2</v>
      </c>
      <c r="J436" s="93"/>
      <c r="K436" s="93"/>
      <c r="L436" s="93"/>
      <c r="M436" s="93"/>
      <c r="N436" s="93"/>
      <c r="O436" s="93" t="s">
        <v>56</v>
      </c>
      <c r="P436" s="101">
        <f>C436</f>
        <v>236511</v>
      </c>
      <c r="Q436" s="101">
        <f>E436</f>
        <v>237829</v>
      </c>
      <c r="R436" s="101">
        <f>H436</f>
        <v>252275</v>
      </c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</row>
    <row r="437" spans="1:38">
      <c r="A437" s="7" t="s">
        <v>73</v>
      </c>
      <c r="B437" s="126"/>
      <c r="C437" s="55">
        <v>0</v>
      </c>
      <c r="D437" s="30"/>
      <c r="E437" s="56">
        <v>0</v>
      </c>
      <c r="F437" s="25">
        <f t="shared" si="14"/>
        <v>0</v>
      </c>
      <c r="G437" s="30"/>
      <c r="H437" s="56">
        <v>0</v>
      </c>
      <c r="I437" s="5">
        <f t="shared" si="15"/>
        <v>0</v>
      </c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</row>
    <row r="438" spans="1:38">
      <c r="A438" s="7" t="s">
        <v>234</v>
      </c>
      <c r="B438" s="126"/>
      <c r="C438" s="55">
        <f>SUM([1]C034!$C$45:$C$64)</f>
        <v>0</v>
      </c>
      <c r="D438" s="30"/>
      <c r="E438" s="56">
        <f>SUM([1]C034!$D$45:$D$64)</f>
        <v>0</v>
      </c>
      <c r="F438" s="25">
        <f t="shared" si="14"/>
        <v>0</v>
      </c>
      <c r="G438" s="30"/>
      <c r="H438" s="56">
        <f>SUM([1]C034!$E$45:$E$64)</f>
        <v>0</v>
      </c>
      <c r="I438" s="5">
        <f t="shared" si="15"/>
        <v>0</v>
      </c>
      <c r="J438" s="93"/>
      <c r="K438" s="93"/>
      <c r="L438" s="93"/>
      <c r="M438" s="93"/>
      <c r="N438" s="93"/>
      <c r="O438" s="93"/>
      <c r="P438" s="93" t="s">
        <v>58</v>
      </c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</row>
    <row r="439" spans="1:38">
      <c r="A439" s="7" t="s">
        <v>74</v>
      </c>
      <c r="B439" s="126">
        <v>35</v>
      </c>
      <c r="C439" s="55">
        <f>SUM([1]C035!$C$49:$C$62)+SUM([1]C035!$C$72:$C$77)</f>
        <v>21019</v>
      </c>
      <c r="D439" s="30"/>
      <c r="E439" s="55">
        <f>SUM([1]C035!$D$49:$D$62)+SUM([1]C035!$D$72:$D$77)</f>
        <v>16608</v>
      </c>
      <c r="F439" s="25">
        <f t="shared" si="14"/>
        <v>-0.20985774775203386</v>
      </c>
      <c r="G439" s="30"/>
      <c r="H439" s="55">
        <f>SUM([1]C035!$E$49:$E$62)+SUM([1]C035!$E$72:$E$77)</f>
        <v>30246</v>
      </c>
      <c r="I439" s="5">
        <f t="shared" si="15"/>
        <v>0.82117052023121384</v>
      </c>
      <c r="J439" s="93"/>
      <c r="K439" s="93"/>
      <c r="L439" s="93"/>
      <c r="M439" s="93"/>
      <c r="N439" s="93"/>
      <c r="O439" s="93"/>
      <c r="P439" s="93" t="str">
        <f>C6</f>
        <v>2016-2017</v>
      </c>
      <c r="Q439" s="93" t="str">
        <f>E6</f>
        <v>2017-2018</v>
      </c>
      <c r="R439" s="93" t="str">
        <f>H6</f>
        <v>2018-2019</v>
      </c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</row>
    <row r="440" spans="1:38">
      <c r="A440" s="7" t="s">
        <v>76</v>
      </c>
      <c r="B440" s="126">
        <v>42</v>
      </c>
      <c r="C440" s="55">
        <v>0</v>
      </c>
      <c r="D440" s="30"/>
      <c r="E440" s="56">
        <v>0</v>
      </c>
      <c r="F440" s="25">
        <f t="shared" si="14"/>
        <v>0</v>
      </c>
      <c r="G440" s="30"/>
      <c r="H440" s="56">
        <v>0</v>
      </c>
      <c r="I440" s="5">
        <f t="shared" si="15"/>
        <v>0</v>
      </c>
      <c r="J440" s="93"/>
      <c r="K440" s="93"/>
      <c r="L440" s="93"/>
      <c r="M440" s="93"/>
      <c r="N440" s="93"/>
      <c r="O440" s="93" t="s">
        <v>61</v>
      </c>
      <c r="P440" s="101">
        <f>C461</f>
        <v>1533442</v>
      </c>
      <c r="Q440" s="101">
        <f>E461</f>
        <v>1653406</v>
      </c>
      <c r="R440" s="101">
        <f>H461</f>
        <v>1820880</v>
      </c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</row>
    <row r="441" spans="1:38">
      <c r="A441" s="7" t="s">
        <v>77</v>
      </c>
      <c r="B441" s="126"/>
      <c r="C441" s="55">
        <f>[1]C044!$C$33</f>
        <v>0</v>
      </c>
      <c r="D441" s="30"/>
      <c r="E441" s="56">
        <f>[1]C044!$D$33</f>
        <v>0</v>
      </c>
      <c r="F441" s="25">
        <f t="shared" si="14"/>
        <v>0</v>
      </c>
      <c r="G441" s="30"/>
      <c r="H441" s="56">
        <f>[1]C044!$E$33</f>
        <v>0</v>
      </c>
      <c r="I441" s="5">
        <f t="shared" si="15"/>
        <v>0</v>
      </c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</row>
    <row r="442" spans="1:38">
      <c r="A442" s="23" t="s">
        <v>79</v>
      </c>
      <c r="B442" s="127">
        <v>45</v>
      </c>
      <c r="C442" s="57">
        <v>0</v>
      </c>
      <c r="D442" s="30"/>
      <c r="E442" s="47">
        <v>0</v>
      </c>
      <c r="F442" s="25">
        <f t="shared" si="14"/>
        <v>0</v>
      </c>
      <c r="G442" s="30"/>
      <c r="H442" s="47">
        <v>0</v>
      </c>
      <c r="I442" s="5">
        <f t="shared" si="15"/>
        <v>0</v>
      </c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</row>
    <row r="443" spans="1:38">
      <c r="A443" s="23" t="s">
        <v>80</v>
      </c>
      <c r="B443" s="127">
        <v>46</v>
      </c>
      <c r="C443" s="57">
        <v>0</v>
      </c>
      <c r="D443" s="30"/>
      <c r="E443" s="47">
        <v>0</v>
      </c>
      <c r="F443" s="25">
        <f t="shared" si="14"/>
        <v>0</v>
      </c>
      <c r="G443" s="30"/>
      <c r="H443" s="128"/>
      <c r="I443" s="129"/>
      <c r="J443" s="93"/>
      <c r="K443" s="93"/>
      <c r="L443" s="93"/>
      <c r="M443" s="93"/>
      <c r="N443" s="93"/>
      <c r="O443" s="93"/>
      <c r="P443" s="93" t="s">
        <v>65</v>
      </c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</row>
    <row r="444" spans="1:38">
      <c r="A444" s="23" t="s">
        <v>81</v>
      </c>
      <c r="B444" s="127"/>
      <c r="C444" s="57">
        <f>[1]C051!$C$19</f>
        <v>14060</v>
      </c>
      <c r="D444" s="30"/>
      <c r="E444" s="58">
        <f>[1]C051!$D$19</f>
        <v>20447</v>
      </c>
      <c r="F444" s="25">
        <f t="shared" si="14"/>
        <v>0.45426742532005687</v>
      </c>
      <c r="G444" s="30"/>
      <c r="H444" s="47">
        <f>[1]C051!$E$19</f>
        <v>27785</v>
      </c>
      <c r="I444" s="5">
        <f t="shared" si="15"/>
        <v>0.35887905316183305</v>
      </c>
      <c r="J444" s="93"/>
      <c r="K444" s="93"/>
      <c r="L444" s="93"/>
      <c r="M444" s="93"/>
      <c r="N444" s="93"/>
      <c r="O444" s="93"/>
      <c r="P444" s="93" t="str">
        <f>C6</f>
        <v>2016-2017</v>
      </c>
      <c r="Q444" s="93" t="str">
        <f>E6</f>
        <v>2017-2018</v>
      </c>
      <c r="R444" s="93" t="str">
        <f>H6</f>
        <v>2018-2019</v>
      </c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</row>
    <row r="445" spans="1:38">
      <c r="A445" s="23" t="s">
        <v>83</v>
      </c>
      <c r="B445" s="127"/>
      <c r="C445" s="57">
        <f>SUM([1]C053!$C$23:$C$43)</f>
        <v>0</v>
      </c>
      <c r="D445" s="30"/>
      <c r="E445" s="57">
        <f>SUM([1]C053!$D$23:$D$43)</f>
        <v>0</v>
      </c>
      <c r="F445" s="25">
        <f t="shared" si="14"/>
        <v>0</v>
      </c>
      <c r="G445" s="30"/>
      <c r="H445" s="128"/>
      <c r="I445" s="129"/>
      <c r="J445" s="93"/>
      <c r="K445" s="93"/>
      <c r="L445" s="93"/>
      <c r="M445" s="93"/>
      <c r="N445" s="93"/>
      <c r="O445" s="93" t="s">
        <v>65</v>
      </c>
      <c r="P445" s="101">
        <f>C547</f>
        <v>28771</v>
      </c>
      <c r="Q445" s="101">
        <f>E547</f>
        <v>40478</v>
      </c>
      <c r="R445" s="101">
        <f>H547</f>
        <v>48355</v>
      </c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</row>
    <row r="446" spans="1:38">
      <c r="A446" s="23" t="s">
        <v>84</v>
      </c>
      <c r="B446" s="127"/>
      <c r="C446" s="57">
        <f>SUM([1]C055!$C$27:$C$32)</f>
        <v>0</v>
      </c>
      <c r="D446" s="30"/>
      <c r="E446" s="47">
        <f>SUM([1]C055!$D$27:$D$32)</f>
        <v>0</v>
      </c>
      <c r="F446" s="25">
        <f t="shared" si="14"/>
        <v>0</v>
      </c>
      <c r="G446" s="30"/>
      <c r="H446" s="128"/>
      <c r="I446" s="129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</row>
    <row r="447" spans="1:38">
      <c r="A447" s="23" t="s">
        <v>85</v>
      </c>
      <c r="B447" s="127"/>
      <c r="C447" s="57">
        <f>SUM([1]C056!$C$33:$C$42)</f>
        <v>0</v>
      </c>
      <c r="D447" s="30"/>
      <c r="E447" s="47">
        <f>SUM([1]C056!$D$33:$D$42)</f>
        <v>28398</v>
      </c>
      <c r="F447" s="25">
        <f t="shared" si="14"/>
        <v>0</v>
      </c>
      <c r="G447" s="30"/>
      <c r="H447" s="427"/>
      <c r="I447" s="421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</row>
    <row r="448" spans="1:38">
      <c r="A448" s="23" t="str">
        <f>A1404</f>
        <v>Bond and Interest #1</v>
      </c>
      <c r="B448" s="127">
        <v>62</v>
      </c>
      <c r="C448" s="57">
        <v>0</v>
      </c>
      <c r="D448" s="30"/>
      <c r="E448" s="47">
        <v>0</v>
      </c>
      <c r="F448" s="25">
        <f t="shared" si="14"/>
        <v>0</v>
      </c>
      <c r="G448" s="30"/>
      <c r="H448" s="47">
        <v>0</v>
      </c>
      <c r="I448" s="5">
        <f t="shared" si="15"/>
        <v>0</v>
      </c>
      <c r="J448" s="93"/>
      <c r="K448" s="93"/>
      <c r="L448" s="93"/>
      <c r="M448" s="93"/>
      <c r="N448" s="93"/>
      <c r="O448" s="93" t="s">
        <v>71</v>
      </c>
      <c r="P448" s="93" t="s">
        <v>71</v>
      </c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</row>
    <row r="449" spans="1:38">
      <c r="A449" s="23" t="str">
        <f>A1405</f>
        <v>Bond and Interest #2</v>
      </c>
      <c r="B449" s="127">
        <v>63</v>
      </c>
      <c r="C449" s="57">
        <v>0</v>
      </c>
      <c r="D449" s="30"/>
      <c r="E449" s="47">
        <v>0</v>
      </c>
      <c r="F449" s="25">
        <f t="shared" si="14"/>
        <v>0</v>
      </c>
      <c r="G449" s="30"/>
      <c r="H449" s="47">
        <v>0</v>
      </c>
      <c r="I449" s="5">
        <f t="shared" si="15"/>
        <v>0</v>
      </c>
      <c r="J449" s="93"/>
      <c r="K449" s="93"/>
      <c r="L449" s="93"/>
      <c r="M449" s="93"/>
      <c r="N449" s="93"/>
      <c r="O449" s="93"/>
      <c r="P449" s="93" t="str">
        <f>C6</f>
        <v>2016-2017</v>
      </c>
      <c r="Q449" s="93" t="str">
        <f>E6</f>
        <v>2017-2018</v>
      </c>
      <c r="R449" s="93" t="str">
        <f>H6</f>
        <v>2018-2019</v>
      </c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</row>
    <row r="450" spans="1:38">
      <c r="A450" s="23" t="s">
        <v>86</v>
      </c>
      <c r="B450" s="127">
        <v>66</v>
      </c>
      <c r="C450" s="57">
        <v>0</v>
      </c>
      <c r="D450" s="30"/>
      <c r="E450" s="47">
        <v>0</v>
      </c>
      <c r="F450" s="25">
        <f t="shared" si="14"/>
        <v>0</v>
      </c>
      <c r="G450" s="30"/>
      <c r="H450" s="47">
        <v>0</v>
      </c>
      <c r="I450" s="5">
        <f t="shared" si="15"/>
        <v>0</v>
      </c>
      <c r="J450" s="93"/>
      <c r="K450" s="93"/>
      <c r="L450" s="93"/>
      <c r="M450" s="93"/>
      <c r="N450" s="93"/>
      <c r="O450" s="93"/>
      <c r="P450" s="101">
        <f>C625</f>
        <v>43910</v>
      </c>
      <c r="Q450" s="101">
        <f>E625</f>
        <v>51152</v>
      </c>
      <c r="R450" s="101">
        <f>H625</f>
        <v>60055</v>
      </c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</row>
    <row r="451" spans="1:38">
      <c r="A451" s="23" t="s">
        <v>87</v>
      </c>
      <c r="B451" s="127">
        <v>67</v>
      </c>
      <c r="C451" s="57">
        <v>0</v>
      </c>
      <c r="D451" s="30"/>
      <c r="E451" s="47">
        <v>0</v>
      </c>
      <c r="F451" s="25">
        <f t="shared" si="14"/>
        <v>0</v>
      </c>
      <c r="G451" s="30"/>
      <c r="H451" s="47">
        <v>0</v>
      </c>
      <c r="I451" s="5">
        <f t="shared" si="15"/>
        <v>0</v>
      </c>
      <c r="J451" s="93"/>
      <c r="K451" s="93"/>
      <c r="L451" s="93"/>
      <c r="M451" s="93"/>
      <c r="N451" s="93"/>
      <c r="O451" s="93"/>
      <c r="P451" s="101"/>
      <c r="Q451" s="101"/>
      <c r="R451" s="101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</row>
    <row r="452" spans="1:38">
      <c r="A452" s="23" t="s">
        <v>88</v>
      </c>
      <c r="B452" s="127">
        <v>68</v>
      </c>
      <c r="C452" s="57">
        <v>0</v>
      </c>
      <c r="D452" s="30"/>
      <c r="E452" s="47">
        <v>0</v>
      </c>
      <c r="F452" s="25">
        <f t="shared" si="14"/>
        <v>0</v>
      </c>
      <c r="G452" s="30"/>
      <c r="H452" s="47">
        <v>0</v>
      </c>
      <c r="I452" s="5">
        <f t="shared" si="15"/>
        <v>0</v>
      </c>
      <c r="J452" s="93"/>
      <c r="K452" s="93"/>
      <c r="L452" s="93"/>
      <c r="M452" s="93"/>
      <c r="N452" s="93"/>
      <c r="O452" s="93"/>
      <c r="P452" s="101"/>
      <c r="Q452" s="101"/>
      <c r="R452" s="101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</row>
    <row r="453" spans="1:38">
      <c r="A453" s="130"/>
      <c r="B453" s="130"/>
      <c r="C453" s="131"/>
      <c r="D453" s="132"/>
      <c r="E453" s="133"/>
      <c r="F453" s="134"/>
      <c r="G453" s="132"/>
      <c r="H453" s="133"/>
      <c r="I453" s="129"/>
      <c r="J453" s="93"/>
      <c r="K453" s="93"/>
      <c r="L453" s="93"/>
      <c r="M453" s="93"/>
      <c r="N453" s="93"/>
      <c r="O453" s="93"/>
      <c r="P453" s="93" t="s">
        <v>75</v>
      </c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</row>
    <row r="454" spans="1:38">
      <c r="A454" s="64" t="s">
        <v>89</v>
      </c>
      <c r="B454" s="23"/>
      <c r="C454" s="57">
        <f>SUM(C421:C452)</f>
        <v>1533442</v>
      </c>
      <c r="D454" s="30"/>
      <c r="E454" s="47">
        <f>SUM(E421:E452)</f>
        <v>1653406</v>
      </c>
      <c r="F454" s="25">
        <f t="shared" si="14"/>
        <v>7.8231847047361427E-2</v>
      </c>
      <c r="G454" s="30"/>
      <c r="H454" s="47">
        <f>SUM(H421:H452)</f>
        <v>1820880</v>
      </c>
      <c r="I454" s="5">
        <f t="shared" si="15"/>
        <v>0.10129030619218753</v>
      </c>
      <c r="J454" s="93"/>
      <c r="K454" s="93"/>
      <c r="L454" s="93"/>
      <c r="M454" s="93"/>
      <c r="N454" s="93"/>
      <c r="O454" s="93"/>
      <c r="P454" s="93" t="str">
        <f>C6</f>
        <v>2016-2017</v>
      </c>
      <c r="Q454" s="93" t="str">
        <f>E6</f>
        <v>2017-2018</v>
      </c>
      <c r="R454" s="93" t="str">
        <f>H6</f>
        <v>2018-2019</v>
      </c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</row>
    <row r="455" spans="1:38">
      <c r="A455" s="23" t="s">
        <v>91</v>
      </c>
      <c r="B455" s="23"/>
      <c r="C455" s="80">
        <f>H1646</f>
        <v>193</v>
      </c>
      <c r="D455" s="30"/>
      <c r="E455" s="81">
        <f>J1646</f>
        <v>199.5</v>
      </c>
      <c r="F455" s="25">
        <f t="shared" si="14"/>
        <v>3.367875647668394E-2</v>
      </c>
      <c r="G455" s="30"/>
      <c r="H455" s="81">
        <f>L1646</f>
        <v>200</v>
      </c>
      <c r="I455" s="5">
        <f t="shared" si="15"/>
        <v>2.5062656641604009E-3</v>
      </c>
      <c r="J455" s="93"/>
      <c r="K455" s="93"/>
      <c r="L455" s="93"/>
      <c r="M455" s="93"/>
      <c r="N455" s="93"/>
      <c r="O455" s="93" t="s">
        <v>78</v>
      </c>
      <c r="P455" s="101">
        <f>C702</f>
        <v>336338</v>
      </c>
      <c r="Q455" s="101">
        <f>E702</f>
        <v>423078</v>
      </c>
      <c r="R455" s="101">
        <f>H702</f>
        <v>417494</v>
      </c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</row>
    <row r="456" spans="1:38">
      <c r="A456" s="23" t="s">
        <v>22</v>
      </c>
      <c r="B456" s="23"/>
      <c r="C456" s="57">
        <f>IF(C454=0,0,C454/C455)</f>
        <v>7945.2953367875643</v>
      </c>
      <c r="D456" s="30"/>
      <c r="E456" s="47">
        <f>IF(E454=0,0,E454/E455)</f>
        <v>8287.749373433584</v>
      </c>
      <c r="F456" s="25">
        <f t="shared" si="14"/>
        <v>4.310148611599382E-2</v>
      </c>
      <c r="G456" s="30"/>
      <c r="H456" s="47">
        <f>IF(H454=0,0,H454/H455)</f>
        <v>9104.4</v>
      </c>
      <c r="I456" s="5">
        <f t="shared" si="15"/>
        <v>9.8537080426707002E-2</v>
      </c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</row>
    <row r="457" spans="1:38">
      <c r="A457" s="130"/>
      <c r="B457" s="130"/>
      <c r="C457" s="131"/>
      <c r="D457" s="132"/>
      <c r="E457" s="133"/>
      <c r="F457" s="134"/>
      <c r="G457" s="132"/>
      <c r="H457" s="133"/>
      <c r="I457" s="129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</row>
    <row r="458" spans="1:38">
      <c r="A458" s="23" t="s">
        <v>93</v>
      </c>
      <c r="B458" s="23"/>
      <c r="C458" s="55">
        <f>SUM([1]C010!$C$69:$C$86)</f>
        <v>0</v>
      </c>
      <c r="D458" s="30"/>
      <c r="E458" s="56">
        <f>SUM([1]C010!$D$69:$D$86)</f>
        <v>0</v>
      </c>
      <c r="F458" s="25">
        <f t="shared" si="14"/>
        <v>0</v>
      </c>
      <c r="G458" s="30"/>
      <c r="H458" s="56">
        <f>SUM([1]C010!$E$69:$E$86)</f>
        <v>0</v>
      </c>
      <c r="I458" s="5">
        <f t="shared" si="15"/>
        <v>0</v>
      </c>
      <c r="J458" s="93"/>
      <c r="K458" s="93"/>
      <c r="L458" s="93"/>
      <c r="M458" s="93"/>
      <c r="N458" s="93"/>
      <c r="O458" s="93"/>
      <c r="P458" s="93" t="s">
        <v>82</v>
      </c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</row>
    <row r="459" spans="1:38">
      <c r="A459" s="23" t="s">
        <v>94</v>
      </c>
      <c r="B459" s="23"/>
      <c r="C459" s="55">
        <f>SUM([1]C012!$C$33:$C$52)</f>
        <v>0</v>
      </c>
      <c r="D459" s="30"/>
      <c r="E459" s="56">
        <f>SUM([1]C012!$D$33:$D$52)</f>
        <v>0</v>
      </c>
      <c r="F459" s="25">
        <f t="shared" si="14"/>
        <v>0</v>
      </c>
      <c r="G459" s="30"/>
      <c r="H459" s="56">
        <f>SUM([1]C012!$E$33:$E$52)</f>
        <v>0</v>
      </c>
      <c r="I459" s="5">
        <f t="shared" si="15"/>
        <v>0</v>
      </c>
      <c r="J459" s="93"/>
      <c r="K459" s="93"/>
      <c r="L459" s="93"/>
      <c r="M459" s="93"/>
      <c r="N459" s="93"/>
      <c r="O459" s="93"/>
      <c r="P459" s="93" t="str">
        <f>C6</f>
        <v>2016-2017</v>
      </c>
      <c r="Q459" s="93" t="str">
        <f>E6</f>
        <v>2017-2018</v>
      </c>
      <c r="R459" s="93" t="str">
        <f>H6</f>
        <v>2018-2019</v>
      </c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</row>
    <row r="460" spans="1:38">
      <c r="A460" s="7" t="s">
        <v>96</v>
      </c>
      <c r="B460" s="7"/>
      <c r="C460" s="55">
        <f>SUM([1]C078!$C$34:$C$53)</f>
        <v>0</v>
      </c>
      <c r="D460" s="30"/>
      <c r="E460" s="56">
        <f>SUM([1]C078!$D$34:$D$53)</f>
        <v>0</v>
      </c>
      <c r="F460" s="25">
        <f t="shared" si="14"/>
        <v>0</v>
      </c>
      <c r="G460" s="30"/>
      <c r="H460" s="56">
        <f>SUM([1]C078!$E$34:$E$53)</f>
        <v>0</v>
      </c>
      <c r="I460" s="5">
        <f t="shared" si="15"/>
        <v>0</v>
      </c>
      <c r="J460" s="93"/>
      <c r="K460" s="93"/>
      <c r="L460" s="93"/>
      <c r="M460" s="93"/>
      <c r="N460" s="93"/>
      <c r="O460" s="93" t="s">
        <v>82</v>
      </c>
      <c r="P460" s="101">
        <f>C937</f>
        <v>216034</v>
      </c>
      <c r="Q460" s="101">
        <f>E937</f>
        <v>306601</v>
      </c>
      <c r="R460" s="101">
        <f>H937</f>
        <v>431080</v>
      </c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</row>
    <row r="461" spans="1:38">
      <c r="A461" s="50" t="s">
        <v>97</v>
      </c>
      <c r="B461" s="26"/>
      <c r="C461" s="59">
        <f>SUM(C458:C460,C454)</f>
        <v>1533442</v>
      </c>
      <c r="D461" s="21"/>
      <c r="E461" s="27">
        <f>SUM(E458:E460,E454)</f>
        <v>1653406</v>
      </c>
      <c r="F461" s="25">
        <f>IF(C461=0,0,((E461-C461)/C461))</f>
        <v>7.8231847047361427E-2</v>
      </c>
      <c r="G461" s="21"/>
      <c r="H461" s="27">
        <f>SUM(H458:H460,H454)</f>
        <v>1820880</v>
      </c>
      <c r="I461" s="5">
        <f>IF(E461=0,0,((H461-E461)/E461))</f>
        <v>0.10129030619218753</v>
      </c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</row>
    <row r="462" spans="1:38">
      <c r="A462" s="60"/>
      <c r="B462" s="60"/>
      <c r="C462" s="16"/>
      <c r="D462" s="60"/>
      <c r="E462" s="16"/>
      <c r="F462" s="60"/>
      <c r="G462" s="60"/>
      <c r="H462" s="16"/>
      <c r="I462" s="60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</row>
    <row r="463" spans="1:38" ht="7.5" customHeight="1">
      <c r="A463" s="60"/>
      <c r="B463" s="60"/>
      <c r="C463" s="16"/>
      <c r="D463" s="60"/>
      <c r="E463" s="16"/>
      <c r="F463" s="60"/>
      <c r="G463" s="60"/>
      <c r="H463" s="16"/>
      <c r="I463" s="60"/>
      <c r="J463" s="93"/>
      <c r="K463" s="93"/>
      <c r="L463" s="93"/>
      <c r="M463" s="93"/>
      <c r="N463" s="93"/>
      <c r="O463" s="93"/>
      <c r="P463" s="93" t="s">
        <v>20</v>
      </c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</row>
    <row r="464" spans="1:38">
      <c r="A464" s="60"/>
      <c r="B464" s="60"/>
      <c r="C464" s="16"/>
      <c r="D464" s="60"/>
      <c r="E464" s="16"/>
      <c r="F464" s="60"/>
      <c r="G464" s="60"/>
      <c r="H464" s="16"/>
      <c r="I464" s="60"/>
      <c r="J464" s="93"/>
      <c r="K464" s="93"/>
      <c r="L464" s="93"/>
      <c r="M464" s="93"/>
      <c r="N464" s="93"/>
      <c r="O464" s="93"/>
      <c r="P464" s="93" t="str">
        <f>C6</f>
        <v>2016-2017</v>
      </c>
      <c r="Q464" s="93" t="str">
        <f>E6</f>
        <v>2017-2018</v>
      </c>
      <c r="R464" s="93" t="str">
        <f>H6</f>
        <v>2018-2019</v>
      </c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</row>
    <row r="465" spans="1:38">
      <c r="A465" s="60"/>
      <c r="B465" s="60"/>
      <c r="C465" s="16"/>
      <c r="D465" s="60"/>
      <c r="E465" s="16"/>
      <c r="F465" s="60"/>
      <c r="G465" s="60"/>
      <c r="H465" s="16"/>
      <c r="I465" s="60"/>
      <c r="J465" s="93"/>
      <c r="K465" s="93"/>
      <c r="L465" s="93"/>
      <c r="M465" s="93"/>
      <c r="N465" s="93"/>
      <c r="O465" s="93" t="s">
        <v>20</v>
      </c>
      <c r="P465" s="101">
        <f>C1261</f>
        <v>0</v>
      </c>
      <c r="Q465" s="101">
        <f>E1261</f>
        <v>0</v>
      </c>
      <c r="R465" s="101">
        <f>H1261</f>
        <v>0</v>
      </c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</row>
    <row r="466" spans="1:38">
      <c r="A466" s="60"/>
      <c r="B466" s="60"/>
      <c r="C466" s="16"/>
      <c r="D466" s="60"/>
      <c r="E466" s="16"/>
      <c r="F466" s="60"/>
      <c r="G466" s="60"/>
      <c r="H466" s="16"/>
      <c r="I466" s="60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</row>
    <row r="467" spans="1:38">
      <c r="A467" s="60"/>
      <c r="B467" s="60"/>
      <c r="C467" s="16"/>
      <c r="D467" s="60"/>
      <c r="E467" s="16"/>
      <c r="F467" s="60"/>
      <c r="G467" s="60"/>
      <c r="H467" s="16"/>
      <c r="I467" s="60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</row>
    <row r="468" spans="1:38">
      <c r="A468" s="60"/>
      <c r="B468" s="60"/>
      <c r="C468" s="16"/>
      <c r="D468" s="60"/>
      <c r="E468" s="16"/>
      <c r="F468" s="60"/>
      <c r="G468" s="60"/>
      <c r="H468" s="16"/>
      <c r="I468" s="60"/>
      <c r="J468" s="93"/>
      <c r="K468" s="93"/>
      <c r="L468" s="93"/>
      <c r="M468" s="93"/>
      <c r="N468" s="93"/>
      <c r="O468" s="93"/>
      <c r="P468" s="93" t="s">
        <v>90</v>
      </c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</row>
    <row r="469" spans="1:38">
      <c r="A469" s="60"/>
      <c r="B469" s="60"/>
      <c r="C469" s="16"/>
      <c r="D469" s="60"/>
      <c r="E469" s="16"/>
      <c r="F469" s="60"/>
      <c r="G469" s="60"/>
      <c r="H469" s="16"/>
      <c r="I469" s="60"/>
      <c r="J469" s="93"/>
      <c r="K469" s="93"/>
      <c r="L469" s="93"/>
      <c r="M469" s="93"/>
      <c r="N469" s="93"/>
      <c r="O469" s="93"/>
      <c r="P469" s="93" t="str">
        <f>C6</f>
        <v>2016-2017</v>
      </c>
      <c r="Q469" s="93" t="str">
        <f>E6</f>
        <v>2017-2018</v>
      </c>
      <c r="R469" s="93" t="str">
        <f>H6</f>
        <v>2018-2019</v>
      </c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</row>
    <row r="470" spans="1:38">
      <c r="A470" s="60"/>
      <c r="B470" s="60"/>
      <c r="C470" s="16"/>
      <c r="D470" s="60"/>
      <c r="E470" s="16"/>
      <c r="F470" s="60"/>
      <c r="G470" s="60"/>
      <c r="H470" s="16"/>
      <c r="I470" s="60"/>
      <c r="J470" s="93"/>
      <c r="K470" s="93"/>
      <c r="L470" s="93"/>
      <c r="M470" s="93"/>
      <c r="N470" s="93"/>
      <c r="O470" s="93" t="s">
        <v>92</v>
      </c>
      <c r="P470" s="101">
        <f>C781</f>
        <v>98354</v>
      </c>
      <c r="Q470" s="101">
        <f>E781</f>
        <v>107864</v>
      </c>
      <c r="R470" s="101">
        <f>H781</f>
        <v>119635</v>
      </c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</row>
    <row r="471" spans="1:38">
      <c r="A471" s="60"/>
      <c r="B471" s="60"/>
      <c r="C471" s="16"/>
      <c r="D471" s="60"/>
      <c r="E471" s="16"/>
      <c r="F471" s="60"/>
      <c r="G471" s="60"/>
      <c r="H471" s="16"/>
      <c r="I471" s="60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</row>
    <row r="472" spans="1:38">
      <c r="A472" s="60"/>
      <c r="B472" s="60"/>
      <c r="C472" s="16"/>
      <c r="D472" s="60"/>
      <c r="E472" s="16"/>
      <c r="F472" s="60"/>
      <c r="G472" s="60"/>
      <c r="H472" s="16"/>
      <c r="I472" s="60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</row>
    <row r="473" spans="1:38">
      <c r="A473" s="60"/>
      <c r="B473" s="60"/>
      <c r="C473" s="16"/>
      <c r="D473" s="60"/>
      <c r="E473" s="16"/>
      <c r="F473" s="60"/>
      <c r="G473" s="60"/>
      <c r="H473" s="16"/>
      <c r="I473" s="60"/>
      <c r="J473" s="93"/>
      <c r="K473" s="93"/>
      <c r="L473" s="93"/>
      <c r="M473" s="93"/>
      <c r="N473" s="93"/>
      <c r="O473" s="93"/>
      <c r="P473" s="93" t="s">
        <v>95</v>
      </c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</row>
    <row r="474" spans="1:38">
      <c r="A474" s="60"/>
      <c r="B474" s="60"/>
      <c r="C474" s="16"/>
      <c r="D474" s="60"/>
      <c r="E474" s="16"/>
      <c r="F474" s="60"/>
      <c r="G474" s="60"/>
      <c r="H474" s="16"/>
      <c r="I474" s="60"/>
      <c r="J474" s="93"/>
      <c r="K474" s="93"/>
      <c r="L474" s="93"/>
      <c r="M474" s="93"/>
      <c r="N474" s="93"/>
      <c r="O474" s="93"/>
      <c r="P474" s="93" t="str">
        <f>C6</f>
        <v>2016-2017</v>
      </c>
      <c r="Q474" s="93" t="str">
        <f>E6</f>
        <v>2017-2018</v>
      </c>
      <c r="R474" s="93" t="str">
        <f>H6</f>
        <v>2018-2019</v>
      </c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</row>
    <row r="475" spans="1:38">
      <c r="A475" s="60"/>
      <c r="B475" s="60"/>
      <c r="C475" s="16"/>
      <c r="D475" s="60"/>
      <c r="E475" s="16"/>
      <c r="F475" s="60"/>
      <c r="G475" s="60"/>
      <c r="H475" s="16"/>
      <c r="I475" s="60"/>
      <c r="J475" s="93"/>
      <c r="K475" s="93"/>
      <c r="L475" s="93"/>
      <c r="M475" s="93"/>
      <c r="N475" s="93"/>
      <c r="O475" s="93" t="s">
        <v>18</v>
      </c>
      <c r="P475" s="101">
        <f>C1340</f>
        <v>128161</v>
      </c>
      <c r="Q475" s="101">
        <f>E1340</f>
        <v>145941</v>
      </c>
      <c r="R475" s="101">
        <f>H1340</f>
        <v>245941</v>
      </c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</row>
    <row r="476" spans="1:38">
      <c r="A476" s="60"/>
      <c r="B476" s="60"/>
      <c r="C476" s="16"/>
      <c r="D476" s="60"/>
      <c r="E476" s="16"/>
      <c r="F476" s="60"/>
      <c r="G476" s="60"/>
      <c r="H476" s="16"/>
      <c r="I476" s="60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</row>
    <row r="477" spans="1:38">
      <c r="A477" s="60"/>
      <c r="B477" s="60"/>
      <c r="C477" s="16"/>
      <c r="D477" s="60"/>
      <c r="E477" s="16"/>
      <c r="F477" s="60"/>
      <c r="G477" s="60"/>
      <c r="H477" s="16"/>
      <c r="I477" s="60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</row>
    <row r="478" spans="1:38">
      <c r="A478" s="60"/>
      <c r="B478" s="60"/>
      <c r="C478" s="16"/>
      <c r="D478" s="60"/>
      <c r="E478" s="16"/>
      <c r="F478" s="60"/>
      <c r="G478" s="60"/>
      <c r="H478" s="16"/>
      <c r="I478" s="60"/>
      <c r="J478" s="93"/>
      <c r="K478" s="93"/>
      <c r="L478" s="93"/>
      <c r="M478" s="93"/>
      <c r="N478" s="93"/>
      <c r="O478" s="93"/>
      <c r="P478" s="93" t="s">
        <v>98</v>
      </c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</row>
    <row r="479" spans="1:38">
      <c r="A479" s="60"/>
      <c r="B479" s="60"/>
      <c r="C479" s="16"/>
      <c r="D479" s="60"/>
      <c r="E479" s="16"/>
      <c r="F479" s="60"/>
      <c r="G479" s="60"/>
      <c r="H479" s="16"/>
      <c r="I479" s="60"/>
      <c r="J479" s="93"/>
      <c r="K479" s="93"/>
      <c r="L479" s="93"/>
      <c r="M479" s="93"/>
      <c r="N479" s="93"/>
      <c r="O479" s="93"/>
      <c r="P479" s="93" t="str">
        <f>C6</f>
        <v>2016-2017</v>
      </c>
      <c r="Q479" s="93" t="str">
        <f>E6</f>
        <v>2017-2018</v>
      </c>
      <c r="R479" s="93" t="str">
        <f>H6</f>
        <v>2018-2019</v>
      </c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</row>
    <row r="480" spans="1:38">
      <c r="A480" s="60"/>
      <c r="B480" s="60"/>
      <c r="C480" s="16"/>
      <c r="D480" s="60"/>
      <c r="E480" s="16"/>
      <c r="F480" s="60"/>
      <c r="G480" s="60"/>
      <c r="H480" s="16"/>
      <c r="I480" s="60"/>
      <c r="J480" s="93"/>
      <c r="K480" s="93"/>
      <c r="L480" s="93"/>
      <c r="M480" s="93"/>
      <c r="N480" s="93"/>
      <c r="O480" s="93" t="s">
        <v>19</v>
      </c>
      <c r="P480" s="101">
        <f>C1417</f>
        <v>0</v>
      </c>
      <c r="Q480" s="101">
        <f>E1417</f>
        <v>0</v>
      </c>
      <c r="R480" s="101">
        <f>H1417</f>
        <v>235422</v>
      </c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</row>
    <row r="481" spans="1:38">
      <c r="A481" s="135"/>
      <c r="B481" s="60"/>
      <c r="C481" s="16"/>
      <c r="D481" s="60"/>
      <c r="E481" s="16"/>
      <c r="F481" s="60"/>
      <c r="G481" s="60"/>
      <c r="H481" s="16"/>
      <c r="I481" s="60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</row>
    <row r="482" spans="1:38">
      <c r="A482" s="60"/>
      <c r="B482" s="60"/>
      <c r="C482" s="16"/>
      <c r="D482" s="60"/>
      <c r="E482" s="16"/>
      <c r="F482" s="60"/>
      <c r="G482" s="60"/>
      <c r="H482" s="16"/>
      <c r="I482" s="60"/>
      <c r="J482" s="93"/>
      <c r="K482" s="93"/>
      <c r="L482" s="93"/>
      <c r="M482" s="93"/>
      <c r="N482" s="93"/>
      <c r="O482" s="93"/>
      <c r="P482" s="93" t="s">
        <v>99</v>
      </c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</row>
    <row r="483" spans="1:38">
      <c r="A483" s="60"/>
      <c r="B483" s="60"/>
      <c r="C483" s="16"/>
      <c r="D483" s="60"/>
      <c r="E483" s="16"/>
      <c r="F483" s="60"/>
      <c r="G483" s="60"/>
      <c r="H483" s="16"/>
      <c r="I483" s="60"/>
      <c r="J483" s="93"/>
      <c r="K483" s="93"/>
      <c r="L483" s="93"/>
      <c r="M483" s="93"/>
      <c r="N483" s="93"/>
      <c r="O483" s="93"/>
      <c r="P483" s="93" t="str">
        <f>C6</f>
        <v>2016-2017</v>
      </c>
      <c r="Q483" s="93" t="str">
        <f>E6</f>
        <v>2017-2018</v>
      </c>
      <c r="R483" s="93" t="str">
        <f>H6</f>
        <v>2018-2019</v>
      </c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</row>
    <row r="484" spans="1:38">
      <c r="A484" s="60"/>
      <c r="B484" s="60"/>
      <c r="C484" s="16"/>
      <c r="D484" s="60"/>
      <c r="E484" s="16"/>
      <c r="F484" s="60"/>
      <c r="G484" s="60"/>
      <c r="H484" s="16"/>
      <c r="I484" s="60"/>
      <c r="J484" s="93"/>
      <c r="K484" s="93"/>
      <c r="L484" s="93"/>
      <c r="M484" s="93"/>
      <c r="N484" s="93"/>
      <c r="O484" s="93" t="s">
        <v>100</v>
      </c>
      <c r="P484" s="101">
        <f>C1492</f>
        <v>493986</v>
      </c>
      <c r="Q484" s="101">
        <f>E1492</f>
        <v>382721</v>
      </c>
      <c r="R484" s="101">
        <f>H1492</f>
        <v>374804</v>
      </c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</row>
    <row r="485" spans="1:38">
      <c r="A485" s="60"/>
      <c r="B485" s="60"/>
      <c r="C485" s="16"/>
      <c r="D485" s="60"/>
      <c r="E485" s="16"/>
      <c r="F485" s="60"/>
      <c r="G485" s="60"/>
      <c r="H485" s="16"/>
      <c r="I485" s="60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</row>
    <row r="486" spans="1:38">
      <c r="A486" s="60"/>
      <c r="B486" s="60"/>
      <c r="C486" s="16"/>
      <c r="D486" s="60"/>
      <c r="E486" s="16"/>
      <c r="F486" s="60"/>
      <c r="G486" s="60"/>
      <c r="H486" s="16"/>
      <c r="I486" s="60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</row>
    <row r="487" spans="1:38">
      <c r="A487" s="135"/>
      <c r="B487" s="60"/>
      <c r="C487" s="16"/>
      <c r="D487" s="60"/>
      <c r="E487" s="16"/>
      <c r="F487" s="60"/>
      <c r="G487" s="60"/>
      <c r="H487" s="16"/>
      <c r="I487" s="60"/>
      <c r="J487" s="93"/>
      <c r="K487" s="93"/>
      <c r="L487" s="93"/>
      <c r="M487" s="93"/>
      <c r="N487" s="93"/>
      <c r="O487" s="93"/>
      <c r="P487" s="93" t="s">
        <v>101</v>
      </c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</row>
    <row r="488" spans="1:38">
      <c r="A488" s="60"/>
      <c r="B488" s="60"/>
      <c r="C488" s="16"/>
      <c r="D488" s="60"/>
      <c r="E488" s="16"/>
      <c r="F488" s="60"/>
      <c r="G488" s="60"/>
      <c r="H488" s="16"/>
      <c r="I488" s="60"/>
      <c r="J488" s="93"/>
      <c r="K488" s="93"/>
      <c r="L488" s="93"/>
      <c r="M488" s="93"/>
      <c r="N488" s="93"/>
      <c r="O488" s="93"/>
      <c r="P488" s="93" t="str">
        <f>C6</f>
        <v>2016-2017</v>
      </c>
      <c r="Q488" s="93" t="str">
        <f>E6</f>
        <v>2017-2018</v>
      </c>
      <c r="R488" s="93" t="str">
        <f>H6</f>
        <v>2018-2019</v>
      </c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</row>
    <row r="489" spans="1:38" ht="6" customHeight="1">
      <c r="A489" s="60"/>
      <c r="B489" s="60"/>
      <c r="C489" s="16"/>
      <c r="D489" s="60"/>
      <c r="E489" s="16"/>
      <c r="F489" s="60"/>
      <c r="G489" s="60"/>
      <c r="H489" s="16"/>
      <c r="I489" s="60"/>
      <c r="J489" s="93"/>
      <c r="K489" s="93"/>
      <c r="L489" s="93"/>
      <c r="M489" s="93"/>
      <c r="N489" s="93"/>
      <c r="O489" s="93" t="s">
        <v>102</v>
      </c>
      <c r="P489" s="101">
        <f>C1017</f>
        <v>129797</v>
      </c>
      <c r="Q489" s="101">
        <f>E1017</f>
        <v>102056</v>
      </c>
      <c r="R489" s="101">
        <f>H1017</f>
        <v>180855</v>
      </c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</row>
    <row r="490" spans="1:38" ht="16.5" customHeight="1">
      <c r="A490" s="60" t="s">
        <v>105</v>
      </c>
      <c r="B490" s="60"/>
      <c r="C490" s="16"/>
      <c r="D490" s="60"/>
      <c r="E490" s="16"/>
      <c r="F490" s="60"/>
      <c r="G490" s="60"/>
      <c r="H490" s="16"/>
      <c r="I490" s="60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</row>
    <row r="491" spans="1:38" ht="6.75" customHeight="1">
      <c r="A491" s="60"/>
      <c r="B491" s="60"/>
      <c r="C491" s="16"/>
      <c r="D491" s="60"/>
      <c r="E491" s="16"/>
      <c r="F491" s="60"/>
      <c r="G491" s="60"/>
      <c r="H491" s="16"/>
      <c r="I491" s="60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</row>
    <row r="492" spans="1:38" ht="15" customHeight="1">
      <c r="A492" s="60" t="s">
        <v>251</v>
      </c>
      <c r="B492" s="60"/>
      <c r="C492" s="16"/>
      <c r="D492" s="60"/>
      <c r="E492" s="16"/>
      <c r="F492" s="60"/>
      <c r="G492" s="60"/>
      <c r="H492" s="16"/>
      <c r="I492" s="60"/>
      <c r="J492" s="93"/>
      <c r="K492" s="93"/>
      <c r="L492" s="93"/>
      <c r="M492" s="93"/>
      <c r="N492" s="93"/>
      <c r="O492" s="93"/>
      <c r="P492" s="93" t="s">
        <v>103</v>
      </c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</row>
    <row r="493" spans="1:38" ht="12.75" customHeight="1">
      <c r="A493" s="60"/>
      <c r="B493" s="60"/>
      <c r="C493" s="16"/>
      <c r="D493" s="60"/>
      <c r="E493" s="16"/>
      <c r="F493" s="60"/>
      <c r="G493" s="60"/>
      <c r="H493" s="16"/>
      <c r="I493" s="60"/>
      <c r="J493" s="93"/>
      <c r="K493" s="93"/>
      <c r="L493" s="93"/>
      <c r="M493" s="93"/>
      <c r="N493" s="93"/>
      <c r="O493" s="93"/>
      <c r="P493" s="93" t="str">
        <f>C6</f>
        <v>2016-2017</v>
      </c>
      <c r="Q493" s="93" t="str">
        <f>E6</f>
        <v>2017-2018</v>
      </c>
      <c r="R493" s="93" t="str">
        <f>H6</f>
        <v>2018-2019</v>
      </c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</row>
    <row r="494" spans="1:38" ht="4.5" customHeight="1">
      <c r="A494" s="60"/>
      <c r="B494" s="60"/>
      <c r="C494" s="16"/>
      <c r="D494" s="60"/>
      <c r="E494" s="16"/>
      <c r="F494" s="60"/>
      <c r="G494" s="60"/>
      <c r="H494" s="16"/>
      <c r="I494" s="60"/>
      <c r="J494" s="93"/>
      <c r="K494" s="93"/>
      <c r="L494" s="93"/>
      <c r="M494" s="93"/>
      <c r="N494" s="93"/>
      <c r="O494" s="93" t="s">
        <v>104</v>
      </c>
      <c r="P494" s="101">
        <f>C1178</f>
        <v>137766</v>
      </c>
      <c r="Q494" s="101">
        <f>E1178</f>
        <v>150559</v>
      </c>
      <c r="R494" s="101">
        <f>H1178</f>
        <v>174838</v>
      </c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</row>
    <row r="495" spans="1:38" ht="15" customHeight="1">
      <c r="A495" s="60" t="s">
        <v>252</v>
      </c>
      <c r="B495" s="60"/>
      <c r="C495" s="16"/>
      <c r="D495" s="60"/>
      <c r="E495" s="16"/>
      <c r="F495" s="60"/>
      <c r="G495" s="60"/>
      <c r="H495" s="16"/>
      <c r="I495" s="60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</row>
    <row r="496" spans="1:38" ht="12" customHeight="1">
      <c r="A496" s="60" t="s">
        <v>253</v>
      </c>
      <c r="B496" s="60"/>
      <c r="C496" s="16"/>
      <c r="D496" s="60"/>
      <c r="E496" s="16"/>
      <c r="F496" s="60"/>
      <c r="G496" s="60"/>
      <c r="H496" s="16"/>
      <c r="I496" s="60"/>
      <c r="J496" s="93"/>
      <c r="K496" s="93"/>
      <c r="L496" s="93"/>
      <c r="M496" s="93"/>
      <c r="N496" s="93"/>
      <c r="O496" s="93"/>
      <c r="P496" s="93" t="s">
        <v>207</v>
      </c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</row>
    <row r="497" spans="1:38" ht="12" customHeight="1">
      <c r="A497" s="60" t="s">
        <v>254</v>
      </c>
      <c r="B497" s="60"/>
      <c r="C497" s="16"/>
      <c r="D497" s="60"/>
      <c r="E497" s="16"/>
      <c r="F497" s="60"/>
      <c r="G497" s="60"/>
      <c r="H497" s="16"/>
      <c r="I497" s="60"/>
      <c r="J497" s="93"/>
      <c r="K497" s="93"/>
      <c r="L497" s="93"/>
      <c r="M497" s="93"/>
      <c r="N497" s="93"/>
      <c r="O497" s="93"/>
      <c r="P497" s="93" t="str">
        <f>C6</f>
        <v>2016-2017</v>
      </c>
      <c r="Q497" s="93" t="str">
        <f>E6</f>
        <v>2017-2018</v>
      </c>
      <c r="R497" s="93" t="str">
        <f>H6</f>
        <v>2018-2019</v>
      </c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</row>
    <row r="498" spans="1:38">
      <c r="A498" s="135"/>
      <c r="B498" s="60"/>
      <c r="C498" s="16"/>
      <c r="D498" s="60"/>
      <c r="E498" s="16"/>
      <c r="F498" s="60"/>
      <c r="G498" s="60"/>
      <c r="H498" s="16"/>
      <c r="I498" s="60"/>
      <c r="J498" s="93"/>
      <c r="K498" s="93"/>
      <c r="L498" s="93"/>
      <c r="M498" s="93"/>
      <c r="N498" s="93"/>
      <c r="O498" s="93" t="s">
        <v>208</v>
      </c>
      <c r="P498" s="101">
        <f>C857</f>
        <v>14058</v>
      </c>
      <c r="Q498" s="101">
        <f>E857</f>
        <v>20447</v>
      </c>
      <c r="R498" s="101">
        <f>H857</f>
        <v>27785</v>
      </c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</row>
    <row r="499" spans="1:38">
      <c r="A499" s="60"/>
      <c r="B499" s="60"/>
      <c r="C499" s="60"/>
      <c r="D499" s="60"/>
      <c r="E499" s="92" t="s">
        <v>0</v>
      </c>
      <c r="F499" s="92"/>
      <c r="G499" s="92"/>
      <c r="H499" s="1">
        <f>H1</f>
        <v>241</v>
      </c>
      <c r="I499" s="1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</row>
    <row r="500" spans="1:38">
      <c r="A500" s="60"/>
      <c r="B500" s="60"/>
      <c r="C500" s="60"/>
      <c r="D500" s="60"/>
      <c r="E500" s="60"/>
      <c r="F500" s="60"/>
      <c r="G500" s="60"/>
      <c r="H500" s="60"/>
      <c r="I500" s="60"/>
      <c r="J500" s="93"/>
      <c r="K500" s="93"/>
      <c r="L500" s="93"/>
      <c r="M500" s="93"/>
      <c r="N500" s="93"/>
      <c r="O500" s="93"/>
      <c r="P500" s="93" t="s">
        <v>209</v>
      </c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</row>
    <row r="501" spans="1:38" ht="15.75">
      <c r="A501" s="95" t="s">
        <v>106</v>
      </c>
      <c r="B501" s="96"/>
      <c r="C501" s="96"/>
      <c r="D501" s="96"/>
      <c r="E501" s="96"/>
      <c r="F501" s="96"/>
      <c r="G501" s="96"/>
      <c r="H501" s="96"/>
      <c r="I501" s="96"/>
      <c r="J501" s="93"/>
      <c r="K501" s="93"/>
      <c r="L501" s="93"/>
      <c r="M501" s="93"/>
      <c r="N501" s="93"/>
      <c r="O501" s="93"/>
      <c r="P501" s="93" t="str">
        <f>C6</f>
        <v>2016-2017</v>
      </c>
      <c r="Q501" s="93" t="str">
        <f>E6</f>
        <v>2017-2018</v>
      </c>
      <c r="R501" s="93" t="str">
        <f>H6</f>
        <v>2018-2019</v>
      </c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</row>
    <row r="502" spans="1:38">
      <c r="A502" s="120"/>
      <c r="B502" s="96"/>
      <c r="C502" s="96"/>
      <c r="D502" s="96"/>
      <c r="E502" s="96"/>
      <c r="F502" s="96"/>
      <c r="G502" s="96"/>
      <c r="H502" s="96"/>
      <c r="I502" s="96"/>
      <c r="J502" s="93"/>
      <c r="K502" s="93"/>
      <c r="L502" s="93"/>
      <c r="M502" s="93"/>
      <c r="N502" s="93"/>
      <c r="O502" s="93" t="s">
        <v>210</v>
      </c>
      <c r="P502" s="101">
        <f>C1098</f>
        <v>14058</v>
      </c>
      <c r="Q502" s="101">
        <f>E1098</f>
        <v>20446</v>
      </c>
      <c r="R502" s="101">
        <f>H1098</f>
        <v>27788</v>
      </c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</row>
    <row r="503" spans="1:38">
      <c r="A503" s="60"/>
      <c r="B503" s="34" t="s">
        <v>1</v>
      </c>
      <c r="C503" s="66"/>
      <c r="D503" s="23"/>
      <c r="E503" s="122"/>
      <c r="F503" s="66" t="s">
        <v>2</v>
      </c>
      <c r="G503" s="23"/>
      <c r="H503" s="122"/>
      <c r="I503" s="2" t="s">
        <v>2</v>
      </c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</row>
    <row r="504" spans="1:38">
      <c r="A504" s="60"/>
      <c r="B504" s="37"/>
      <c r="C504" s="67" t="str">
        <f>C6</f>
        <v>2016-2017</v>
      </c>
      <c r="D504" s="37"/>
      <c r="E504" s="136" t="str">
        <f>E6</f>
        <v>2017-2018</v>
      </c>
      <c r="F504" s="69" t="s">
        <v>4</v>
      </c>
      <c r="G504" s="37"/>
      <c r="H504" s="136" t="str">
        <f>H6</f>
        <v>2018-2019</v>
      </c>
      <c r="I504" s="3" t="s">
        <v>4</v>
      </c>
      <c r="J504" s="93"/>
      <c r="K504" s="93"/>
      <c r="L504" s="93"/>
      <c r="M504" s="93"/>
      <c r="N504" s="93"/>
      <c r="O504" s="93"/>
      <c r="P504" s="93" t="s">
        <v>212</v>
      </c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</row>
    <row r="505" spans="1:38">
      <c r="A505" s="60"/>
      <c r="B505" s="39" t="s">
        <v>5</v>
      </c>
      <c r="C505" s="70" t="s">
        <v>6</v>
      </c>
      <c r="D505" s="37"/>
      <c r="E505" s="137" t="s">
        <v>6</v>
      </c>
      <c r="F505" s="72" t="s">
        <v>8</v>
      </c>
      <c r="G505" s="37"/>
      <c r="H505" s="137" t="s">
        <v>9</v>
      </c>
      <c r="I505" s="22" t="s">
        <v>8</v>
      </c>
      <c r="J505" s="93"/>
      <c r="K505" s="93"/>
      <c r="L505" s="93"/>
      <c r="M505" s="93"/>
      <c r="N505" s="93"/>
      <c r="O505" s="93"/>
      <c r="P505" s="101" t="str">
        <f>C6</f>
        <v>2016-2017</v>
      </c>
      <c r="Q505" s="101" t="str">
        <f>E6</f>
        <v>2017-2018</v>
      </c>
      <c r="R505" s="101" t="str">
        <f>H6</f>
        <v>2018-2019</v>
      </c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</row>
    <row r="506" spans="1:38">
      <c r="A506" s="23"/>
      <c r="B506" s="23"/>
      <c r="C506" s="57"/>
      <c r="D506" s="30"/>
      <c r="E506" s="47"/>
      <c r="F506" s="138"/>
      <c r="G506" s="30"/>
      <c r="H506" s="58"/>
      <c r="I506" s="45"/>
      <c r="J506" s="93"/>
      <c r="K506" s="93"/>
      <c r="L506" s="93"/>
      <c r="M506" s="93"/>
      <c r="N506" s="93"/>
      <c r="O506" s="93" t="s">
        <v>213</v>
      </c>
      <c r="P506" s="101">
        <f>C1261</f>
        <v>0</v>
      </c>
      <c r="Q506" s="101">
        <f>E1261</f>
        <v>0</v>
      </c>
      <c r="R506" s="101">
        <f>H1261</f>
        <v>0</v>
      </c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</row>
    <row r="507" spans="1:38">
      <c r="A507" s="26" t="s">
        <v>53</v>
      </c>
      <c r="B507" s="26"/>
      <c r="C507" s="59">
        <f>SUM([1]C06!$C$94:$C$105)</f>
        <v>14713</v>
      </c>
      <c r="D507" s="30"/>
      <c r="E507" s="27">
        <f>SUM([1]C06!$D$94:$D$105)</f>
        <v>0</v>
      </c>
      <c r="F507" s="25">
        <f>IF(C507=0,0,((E507-C507)/C507))</f>
        <v>-1</v>
      </c>
      <c r="G507" s="30"/>
      <c r="H507" s="139">
        <f>SUM([1]C06!$E$94:$E$105)</f>
        <v>0</v>
      </c>
      <c r="I507" s="5">
        <f>IF(E507=0,0,((H507-E507)/E507))</f>
        <v>0</v>
      </c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</row>
    <row r="508" spans="1:38">
      <c r="A508" s="26" t="s">
        <v>55</v>
      </c>
      <c r="B508" s="26"/>
      <c r="C508" s="57">
        <f>SUM([1]C07!$C$62:$C$63)+SUM([1]C07!$C$73:$C$81)</f>
        <v>0</v>
      </c>
      <c r="D508" s="30"/>
      <c r="E508" s="47">
        <f>SUM([1]C07!$D$62:$D$63)+SUM([1]C07!$D$73:$D$81)</f>
        <v>0</v>
      </c>
      <c r="F508" s="25">
        <f t="shared" ref="F508:F546" si="16">IF(C508=0,0,((E508-C508)/C508))</f>
        <v>0</v>
      </c>
      <c r="G508" s="30"/>
      <c r="H508" s="58">
        <f>SUM([1]C07!$E$62:$E$63)+SUM([1]C07!$E$73:$E$81)</f>
        <v>0</v>
      </c>
      <c r="I508" s="5">
        <f t="shared" ref="I508:I546" si="17">IF(E508=0,0,((H508-E508)/E508))</f>
        <v>0</v>
      </c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</row>
    <row r="509" spans="1:38">
      <c r="A509" s="7" t="s">
        <v>54</v>
      </c>
      <c r="B509" s="7"/>
      <c r="C509" s="55">
        <f>SUM([1]C08!$C$83:$C$94)</f>
        <v>0</v>
      </c>
      <c r="D509" s="30"/>
      <c r="E509" s="56">
        <f>SUM([1]C08!$D$83:$D$94)</f>
        <v>0</v>
      </c>
      <c r="F509" s="25">
        <f t="shared" si="16"/>
        <v>0</v>
      </c>
      <c r="G509" s="30"/>
      <c r="H509" s="61">
        <f>SUM([1]C08!$E$83:$E$94)</f>
        <v>0</v>
      </c>
      <c r="I509" s="5">
        <f t="shared" si="17"/>
        <v>0</v>
      </c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</row>
    <row r="510" spans="1:38">
      <c r="A510" s="7" t="s">
        <v>57</v>
      </c>
      <c r="B510" s="7"/>
      <c r="C510" s="55">
        <f>SUM([1]C011!$C$61:$C$62,[1]C011!$C$74:$C$82)</f>
        <v>0</v>
      </c>
      <c r="D510" s="30"/>
      <c r="E510" s="56">
        <f>SUM([1]C011!$D$61:$D$62,[1]C011!$D$74:$D$82)</f>
        <v>0</v>
      </c>
      <c r="F510" s="25">
        <f t="shared" si="16"/>
        <v>0</v>
      </c>
      <c r="G510" s="30"/>
      <c r="H510" s="61">
        <f>SUM([1]C011!$E$61:$E$62,[1]C011!$E$74:$E$82)</f>
        <v>0</v>
      </c>
      <c r="I510" s="5">
        <f t="shared" si="17"/>
        <v>0</v>
      </c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</row>
    <row r="511" spans="1:38">
      <c r="A511" s="7" t="s">
        <v>59</v>
      </c>
      <c r="B511" s="7"/>
      <c r="C511" s="55">
        <f>SUM([1]C013!$C$62:$C$63,[1]C013!$C$73:$C$81)</f>
        <v>0</v>
      </c>
      <c r="D511" s="30"/>
      <c r="E511" s="56">
        <f>SUM([1]C013!$D$62:$D$63,[1]C013!$D$73:$D$81)</f>
        <v>0</v>
      </c>
      <c r="F511" s="25">
        <f t="shared" si="16"/>
        <v>0</v>
      </c>
      <c r="G511" s="30"/>
      <c r="H511" s="61">
        <f>SUM([1]C013!$E$62:$E$63,[1]C013!$E$73:$E$81)</f>
        <v>0</v>
      </c>
      <c r="I511" s="5">
        <f t="shared" si="17"/>
        <v>0</v>
      </c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</row>
    <row r="512" spans="1:38">
      <c r="A512" s="7" t="s">
        <v>60</v>
      </c>
      <c r="B512" s="7"/>
      <c r="C512" s="55">
        <f>SUM([1]C014!$C$58:$C$63,[1]C014!$C$75:$C$80)</f>
        <v>0</v>
      </c>
      <c r="D512" s="30"/>
      <c r="E512" s="56">
        <f>SUM([1]C014!$D$58:$D$63,[1]C014!$D$75:$D$80)</f>
        <v>0</v>
      </c>
      <c r="F512" s="25">
        <f t="shared" si="16"/>
        <v>0</v>
      </c>
      <c r="G512" s="30"/>
      <c r="H512" s="61">
        <f>SUM([1]C014!$E$58:$E$63,[1]C014!$E$75:$E$80)</f>
        <v>0</v>
      </c>
      <c r="I512" s="5">
        <f t="shared" si="17"/>
        <v>0</v>
      </c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</row>
    <row r="513" spans="1:38">
      <c r="A513" s="7" t="s">
        <v>62</v>
      </c>
      <c r="B513" s="7"/>
      <c r="C513" s="55">
        <f>SUM([1]C015!$C$70:$C$81)</f>
        <v>0</v>
      </c>
      <c r="D513" s="30"/>
      <c r="E513" s="56">
        <f>SUM([1]C015!$D$70:$D$81)</f>
        <v>0</v>
      </c>
      <c r="F513" s="25">
        <f t="shared" si="16"/>
        <v>0</v>
      </c>
      <c r="G513" s="30"/>
      <c r="H513" s="61">
        <f>SUM([1]C015!$E$70:$E$81)</f>
        <v>0</v>
      </c>
      <c r="I513" s="5">
        <f t="shared" si="17"/>
        <v>0</v>
      </c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</row>
    <row r="514" spans="1:38">
      <c r="A514" s="7" t="s">
        <v>63</v>
      </c>
      <c r="B514" s="7"/>
      <c r="C514" s="55">
        <f>SUM([1]C016!$C$64:$C$65)</f>
        <v>0</v>
      </c>
      <c r="D514" s="30"/>
      <c r="E514" s="55">
        <f>SUM([1]C016!$D$64:$D$65)</f>
        <v>20031</v>
      </c>
      <c r="F514" s="25">
        <f t="shared" si="16"/>
        <v>0</v>
      </c>
      <c r="G514" s="30"/>
      <c r="H514" s="55">
        <f>SUM([1]C016!$E$64:$E$65)</f>
        <v>20570</v>
      </c>
      <c r="I514" s="5">
        <f t="shared" si="17"/>
        <v>2.6908292147171883E-2</v>
      </c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</row>
    <row r="515" spans="1:38">
      <c r="A515" s="7" t="s">
        <v>107</v>
      </c>
      <c r="B515" s="7"/>
      <c r="C515" s="55">
        <f>SUM([1]C018!$C$57:$C$62,[1]C018!$C$73:$C$78)</f>
        <v>0</v>
      </c>
      <c r="D515" s="30"/>
      <c r="E515" s="56">
        <f>SUM([1]C018!$D$57:$D$62,[1]C018!$D$73:$D$78)</f>
        <v>0</v>
      </c>
      <c r="F515" s="25">
        <f t="shared" si="16"/>
        <v>0</v>
      </c>
      <c r="G515" s="30"/>
      <c r="H515" s="61">
        <f>SUM([1]C018!$E$57:$E$62,[1]C018!$E$73:$E$78)</f>
        <v>0</v>
      </c>
      <c r="I515" s="5">
        <f t="shared" si="17"/>
        <v>0</v>
      </c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</row>
    <row r="516" spans="1:38">
      <c r="A516" s="7" t="s">
        <v>66</v>
      </c>
      <c r="B516" s="7"/>
      <c r="C516" s="55">
        <v>0</v>
      </c>
      <c r="D516" s="30"/>
      <c r="E516" s="56">
        <v>0</v>
      </c>
      <c r="F516" s="25">
        <f t="shared" si="16"/>
        <v>0</v>
      </c>
      <c r="G516" s="30"/>
      <c r="H516" s="61">
        <v>0</v>
      </c>
      <c r="I516" s="5">
        <f t="shared" si="17"/>
        <v>0</v>
      </c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</row>
    <row r="517" spans="1:38">
      <c r="A517" s="7" t="s">
        <v>67</v>
      </c>
      <c r="B517" s="7"/>
      <c r="C517" s="55">
        <f>SUM([1]C022!$C$57:$C$64,[1]C022!$C$73:$C$76)</f>
        <v>0</v>
      </c>
      <c r="D517" s="30"/>
      <c r="E517" s="56">
        <f>SUM([1]C022!$D$57:$D$64,[1]C022!$D$73:$D$76)</f>
        <v>0</v>
      </c>
      <c r="F517" s="25">
        <f t="shared" si="16"/>
        <v>0</v>
      </c>
      <c r="G517" s="30"/>
      <c r="H517" s="61">
        <f>SUM([1]C022!$E$57:$E$64,[1]C022!$E$73:$E$76)</f>
        <v>0</v>
      </c>
      <c r="I517" s="5">
        <f t="shared" si="17"/>
        <v>0</v>
      </c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</row>
    <row r="518" spans="1:38">
      <c r="A518" s="7" t="s">
        <v>68</v>
      </c>
      <c r="B518" s="126">
        <v>24</v>
      </c>
      <c r="C518" s="55">
        <v>0</v>
      </c>
      <c r="D518" s="30"/>
      <c r="E518" s="56">
        <v>0</v>
      </c>
      <c r="F518" s="25">
        <f t="shared" si="16"/>
        <v>0</v>
      </c>
      <c r="G518" s="30"/>
      <c r="H518" s="61">
        <v>0</v>
      </c>
      <c r="I518" s="5">
        <f t="shared" si="17"/>
        <v>0</v>
      </c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</row>
    <row r="519" spans="1:38">
      <c r="A519" s="7" t="s">
        <v>69</v>
      </c>
      <c r="B519" s="126"/>
      <c r="C519" s="55">
        <v>0</v>
      </c>
      <c r="D519" s="30"/>
      <c r="E519" s="56">
        <v>0</v>
      </c>
      <c r="F519" s="25">
        <f t="shared" si="16"/>
        <v>0</v>
      </c>
      <c r="G519" s="30"/>
      <c r="H519" s="61">
        <v>0</v>
      </c>
      <c r="I519" s="5">
        <f t="shared" si="17"/>
        <v>0</v>
      </c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</row>
    <row r="520" spans="1:38">
      <c r="A520" s="7" t="s">
        <v>70</v>
      </c>
      <c r="B520" s="126"/>
      <c r="C520" s="55">
        <f>SUM([1]C028!$C$36:$C$53)</f>
        <v>0</v>
      </c>
      <c r="D520" s="30"/>
      <c r="E520" s="56">
        <f>SUM([1]C028!$D$36:$D$53)</f>
        <v>0</v>
      </c>
      <c r="F520" s="25">
        <f t="shared" si="16"/>
        <v>0</v>
      </c>
      <c r="G520" s="30"/>
      <c r="H520" s="61">
        <f>SUM([1]C028!$E$36:$E$53)</f>
        <v>0</v>
      </c>
      <c r="I520" s="5">
        <f t="shared" si="17"/>
        <v>0</v>
      </c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</row>
    <row r="521" spans="1:38">
      <c r="A521" s="7" t="s">
        <v>72</v>
      </c>
      <c r="B521" s="126"/>
      <c r="C521" s="55">
        <f>SUM([1]C029!$C$61:$C$66,[1]C029!$C$76:$C$81)</f>
        <v>0</v>
      </c>
      <c r="D521" s="30"/>
      <c r="E521" s="56">
        <f>SUM([1]C029!$D$61:$D$66,[1]C029!$D$76:$D$81)</f>
        <v>0</v>
      </c>
      <c r="F521" s="25">
        <f t="shared" si="16"/>
        <v>0</v>
      </c>
      <c r="G521" s="30"/>
      <c r="H521" s="61">
        <f>SUM([1]C029!$E$61:$E$66,[1]C029!$E$76:$E$81)</f>
        <v>0</v>
      </c>
      <c r="I521" s="5">
        <f t="shared" si="17"/>
        <v>0</v>
      </c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</row>
    <row r="522" spans="1:38">
      <c r="A522" s="7" t="s">
        <v>56</v>
      </c>
      <c r="B522" s="126"/>
      <c r="C522" s="55">
        <f>SUM([1]C030!$C$77:$C$88)</f>
        <v>0</v>
      </c>
      <c r="D522" s="30"/>
      <c r="E522" s="56">
        <f>SUM([1]C030!$D$77:$D$88)</f>
        <v>0</v>
      </c>
      <c r="F522" s="25">
        <f t="shared" si="16"/>
        <v>0</v>
      </c>
      <c r="G522" s="30"/>
      <c r="H522" s="61">
        <f>SUM([1]C030!$E$77:$E$88)</f>
        <v>0</v>
      </c>
      <c r="I522" s="5">
        <f t="shared" si="17"/>
        <v>0</v>
      </c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</row>
    <row r="523" spans="1:38">
      <c r="A523" s="7" t="s">
        <v>73</v>
      </c>
      <c r="B523" s="126"/>
      <c r="C523" s="55">
        <v>0</v>
      </c>
      <c r="D523" s="30"/>
      <c r="E523" s="56">
        <v>0</v>
      </c>
      <c r="F523" s="25">
        <f t="shared" si="16"/>
        <v>0</v>
      </c>
      <c r="G523" s="30"/>
      <c r="H523" s="61">
        <v>0</v>
      </c>
      <c r="I523" s="5">
        <f t="shared" si="17"/>
        <v>0</v>
      </c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</row>
    <row r="524" spans="1:38">
      <c r="A524" s="7" t="str">
        <f>A438</f>
        <v>Career and Postsecondary Ed.</v>
      </c>
      <c r="B524" s="126"/>
      <c r="C524" s="55">
        <f>SUM([1]C034!$C$77:$C$78,[1]C034!$C$80:$C$88)</f>
        <v>0</v>
      </c>
      <c r="D524" s="30"/>
      <c r="E524" s="56">
        <f>SUM([1]C034!$D$77:$D$78,[1]C034!$D$80:$D$88)</f>
        <v>0</v>
      </c>
      <c r="F524" s="25">
        <f t="shared" si="16"/>
        <v>0</v>
      </c>
      <c r="G524" s="30"/>
      <c r="H524" s="61">
        <f>SUM([1]C034!$E$77:$E$78,[1]C034!$E$80:$E$88)</f>
        <v>0</v>
      </c>
      <c r="I524" s="5">
        <f t="shared" si="17"/>
        <v>0</v>
      </c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</row>
    <row r="525" spans="1:38">
      <c r="A525" s="7" t="s">
        <v>74</v>
      </c>
      <c r="B525" s="126">
        <v>35</v>
      </c>
      <c r="C525" s="55">
        <f>SUM([1]C035!$C$81:$C$92)</f>
        <v>0</v>
      </c>
      <c r="D525" s="30"/>
      <c r="E525" s="56">
        <f>SUM([1]C035!$D$81:$D$92)</f>
        <v>0</v>
      </c>
      <c r="F525" s="25">
        <f t="shared" si="16"/>
        <v>0</v>
      </c>
      <c r="G525" s="30"/>
      <c r="H525" s="56">
        <f>SUM([1]C035!$E$81:$E$92)</f>
        <v>0</v>
      </c>
      <c r="I525" s="5">
        <f t="shared" si="17"/>
        <v>0</v>
      </c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</row>
    <row r="526" spans="1:38">
      <c r="A526" s="7" t="s">
        <v>108</v>
      </c>
      <c r="B526" s="126">
        <v>42</v>
      </c>
      <c r="C526" s="55">
        <v>0</v>
      </c>
      <c r="D526" s="30"/>
      <c r="E526" s="56">
        <v>0</v>
      </c>
      <c r="F526" s="25">
        <f t="shared" si="16"/>
        <v>0</v>
      </c>
      <c r="G526" s="30"/>
      <c r="H526" s="56">
        <v>0</v>
      </c>
      <c r="I526" s="5">
        <f t="shared" si="17"/>
        <v>0</v>
      </c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</row>
    <row r="527" spans="1:38">
      <c r="A527" s="7" t="s">
        <v>77</v>
      </c>
      <c r="B527" s="126">
        <v>44</v>
      </c>
      <c r="C527" s="55">
        <v>0</v>
      </c>
      <c r="D527" s="30"/>
      <c r="E527" s="56">
        <v>0</v>
      </c>
      <c r="F527" s="25">
        <f t="shared" si="16"/>
        <v>0</v>
      </c>
      <c r="G527" s="30"/>
      <c r="H527" s="56">
        <v>0</v>
      </c>
      <c r="I527" s="5">
        <f t="shared" si="17"/>
        <v>0</v>
      </c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</row>
    <row r="528" spans="1:38">
      <c r="A528" s="23" t="s">
        <v>79</v>
      </c>
      <c r="B528" s="127">
        <v>45</v>
      </c>
      <c r="C528" s="55">
        <v>0</v>
      </c>
      <c r="D528" s="30"/>
      <c r="E528" s="56">
        <v>0</v>
      </c>
      <c r="F528" s="25">
        <f t="shared" si="16"/>
        <v>0</v>
      </c>
      <c r="G528" s="30"/>
      <c r="H528" s="56">
        <v>0</v>
      </c>
      <c r="I528" s="5">
        <f t="shared" si="17"/>
        <v>0</v>
      </c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</row>
    <row r="529" spans="1:38">
      <c r="A529" s="23" t="s">
        <v>109</v>
      </c>
      <c r="B529" s="127">
        <v>46</v>
      </c>
      <c r="C529" s="55">
        <v>0</v>
      </c>
      <c r="D529" s="30"/>
      <c r="E529" s="56">
        <v>0</v>
      </c>
      <c r="F529" s="25">
        <f t="shared" si="16"/>
        <v>0</v>
      </c>
      <c r="G529" s="30"/>
      <c r="H529" s="140"/>
      <c r="I529" s="129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</row>
    <row r="530" spans="1:38">
      <c r="A530" s="23" t="s">
        <v>81</v>
      </c>
      <c r="B530" s="127"/>
      <c r="C530" s="56">
        <f>[1]C051!$C$21</f>
        <v>14058</v>
      </c>
      <c r="D530" s="30"/>
      <c r="E530" s="56">
        <f>[1]C051!$D$21</f>
        <v>20447</v>
      </c>
      <c r="F530" s="25">
        <f t="shared" si="16"/>
        <v>0.45447432067150378</v>
      </c>
      <c r="G530" s="30"/>
      <c r="H530" s="56">
        <f>[1]C051!$E$21</f>
        <v>27785</v>
      </c>
      <c r="I530" s="5">
        <f t="shared" si="17"/>
        <v>0.35887905316183305</v>
      </c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</row>
    <row r="531" spans="1:38">
      <c r="A531" s="23" t="s">
        <v>83</v>
      </c>
      <c r="B531" s="127"/>
      <c r="C531" s="55">
        <f>SUM([1]C053!$C$47:$C$58)</f>
        <v>0</v>
      </c>
      <c r="D531" s="30"/>
      <c r="E531" s="55">
        <f>SUM([1]C053!$D$47:$D$58)</f>
        <v>0</v>
      </c>
      <c r="F531" s="25">
        <f t="shared" si="16"/>
        <v>0</v>
      </c>
      <c r="G531" s="30"/>
      <c r="H531" s="140"/>
      <c r="I531" s="129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</row>
    <row r="532" spans="1:38">
      <c r="A532" s="23" t="s">
        <v>84</v>
      </c>
      <c r="B532" s="127"/>
      <c r="C532" s="55">
        <v>0</v>
      </c>
      <c r="D532" s="30"/>
      <c r="E532" s="55">
        <v>0</v>
      </c>
      <c r="F532" s="25">
        <f t="shared" si="16"/>
        <v>0</v>
      </c>
      <c r="G532" s="30"/>
      <c r="H532" s="140"/>
      <c r="I532" s="129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</row>
    <row r="533" spans="1:38">
      <c r="A533" s="23" t="s">
        <v>85</v>
      </c>
      <c r="B533" s="127"/>
      <c r="C533" s="55">
        <v>0</v>
      </c>
      <c r="D533" s="30"/>
      <c r="E533" s="61">
        <v>0</v>
      </c>
      <c r="F533" s="25">
        <f t="shared" si="16"/>
        <v>0</v>
      </c>
      <c r="G533" s="30"/>
      <c r="H533" s="428"/>
      <c r="I533" s="421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</row>
    <row r="534" spans="1:38">
      <c r="A534" s="23" t="str">
        <f>A1404</f>
        <v>Bond and Interest #1</v>
      </c>
      <c r="B534" s="127">
        <v>62</v>
      </c>
      <c r="C534" s="55">
        <v>0</v>
      </c>
      <c r="D534" s="30"/>
      <c r="E534" s="56">
        <v>0</v>
      </c>
      <c r="F534" s="25">
        <f t="shared" si="16"/>
        <v>0</v>
      </c>
      <c r="G534" s="30"/>
      <c r="H534" s="56">
        <v>0</v>
      </c>
      <c r="I534" s="5">
        <f t="shared" si="17"/>
        <v>0</v>
      </c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</row>
    <row r="535" spans="1:38">
      <c r="A535" s="23" t="str">
        <f>A1405</f>
        <v>Bond and Interest #2</v>
      </c>
      <c r="B535" s="127">
        <v>63</v>
      </c>
      <c r="C535" s="55">
        <v>0</v>
      </c>
      <c r="D535" s="30"/>
      <c r="E535" s="56">
        <v>0</v>
      </c>
      <c r="F535" s="25">
        <f t="shared" si="16"/>
        <v>0</v>
      </c>
      <c r="G535" s="30"/>
      <c r="H535" s="56">
        <v>0</v>
      </c>
      <c r="I535" s="5">
        <f t="shared" si="17"/>
        <v>0</v>
      </c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</row>
    <row r="536" spans="1:38">
      <c r="A536" s="23" t="s">
        <v>86</v>
      </c>
      <c r="B536" s="127">
        <v>66</v>
      </c>
      <c r="C536" s="55">
        <v>0</v>
      </c>
      <c r="D536" s="30"/>
      <c r="E536" s="56">
        <v>0</v>
      </c>
      <c r="F536" s="25">
        <f t="shared" si="16"/>
        <v>0</v>
      </c>
      <c r="G536" s="30"/>
      <c r="H536" s="56">
        <v>0</v>
      </c>
      <c r="I536" s="5">
        <f t="shared" si="17"/>
        <v>0</v>
      </c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</row>
    <row r="537" spans="1:38">
      <c r="A537" s="23" t="s">
        <v>87</v>
      </c>
      <c r="B537" s="127">
        <v>67</v>
      </c>
      <c r="C537" s="55">
        <v>0</v>
      </c>
      <c r="D537" s="30"/>
      <c r="E537" s="56">
        <v>0</v>
      </c>
      <c r="F537" s="25">
        <f t="shared" si="16"/>
        <v>0</v>
      </c>
      <c r="G537" s="30"/>
      <c r="H537" s="56">
        <v>0</v>
      </c>
      <c r="I537" s="5">
        <f t="shared" si="17"/>
        <v>0</v>
      </c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</row>
    <row r="538" spans="1:38">
      <c r="A538" s="23" t="s">
        <v>88</v>
      </c>
      <c r="B538" s="127">
        <v>68</v>
      </c>
      <c r="C538" s="55">
        <v>0</v>
      </c>
      <c r="D538" s="30"/>
      <c r="E538" s="56">
        <v>0</v>
      </c>
      <c r="F538" s="25">
        <f t="shared" si="16"/>
        <v>0</v>
      </c>
      <c r="G538" s="30"/>
      <c r="H538" s="56">
        <v>0</v>
      </c>
      <c r="I538" s="5">
        <f t="shared" si="17"/>
        <v>0</v>
      </c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</row>
    <row r="539" spans="1:38">
      <c r="A539" s="141"/>
      <c r="B539" s="142"/>
      <c r="C539" s="143"/>
      <c r="D539" s="132"/>
      <c r="E539" s="143"/>
      <c r="F539" s="144"/>
      <c r="G539" s="132"/>
      <c r="H539" s="143"/>
      <c r="I539" s="145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</row>
    <row r="540" spans="1:38">
      <c r="A540" s="146" t="s">
        <v>89</v>
      </c>
      <c r="B540" s="29"/>
      <c r="C540" s="138">
        <f>SUM(C507:C538)</f>
        <v>28771</v>
      </c>
      <c r="D540" s="30"/>
      <c r="E540" s="31">
        <f>SUM(E507:E538)</f>
        <v>40478</v>
      </c>
      <c r="F540" s="25">
        <f t="shared" si="16"/>
        <v>0.40690278405338709</v>
      </c>
      <c r="G540" s="30"/>
      <c r="H540" s="19">
        <f>SUM(H507:H538)</f>
        <v>48355</v>
      </c>
      <c r="I540" s="5">
        <f t="shared" si="17"/>
        <v>0.1945995355501754</v>
      </c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</row>
    <row r="541" spans="1:38">
      <c r="A541" s="23" t="s">
        <v>91</v>
      </c>
      <c r="B541" s="23"/>
      <c r="C541" s="80">
        <f>H1646</f>
        <v>193</v>
      </c>
      <c r="D541" s="30"/>
      <c r="E541" s="81">
        <f>J1646</f>
        <v>199.5</v>
      </c>
      <c r="F541" s="25">
        <f t="shared" si="16"/>
        <v>3.367875647668394E-2</v>
      </c>
      <c r="G541" s="30"/>
      <c r="H541" s="147">
        <f>L1646</f>
        <v>200</v>
      </c>
      <c r="I541" s="5">
        <f t="shared" si="17"/>
        <v>2.5062656641604009E-3</v>
      </c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</row>
    <row r="542" spans="1:38">
      <c r="A542" s="23" t="s">
        <v>22</v>
      </c>
      <c r="B542" s="23"/>
      <c r="C542" s="57">
        <f>IF(C540=0,0,C540/C541)</f>
        <v>149.07253886010363</v>
      </c>
      <c r="D542" s="30"/>
      <c r="E542" s="47">
        <f>IF(E540=0,0,E540/E541)</f>
        <v>202.89724310776941</v>
      </c>
      <c r="F542" s="25">
        <f t="shared" si="16"/>
        <v>0.36106384622708609</v>
      </c>
      <c r="G542" s="30"/>
      <c r="H542" s="58">
        <f>IF(H540=0,0,H540/H541)</f>
        <v>241.77500000000001</v>
      </c>
      <c r="I542" s="5">
        <f t="shared" si="17"/>
        <v>0.19161303671130006</v>
      </c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</row>
    <row r="543" spans="1:38">
      <c r="A543" s="141"/>
      <c r="B543" s="142"/>
      <c r="C543" s="143"/>
      <c r="D543" s="132"/>
      <c r="E543" s="143"/>
      <c r="F543" s="144"/>
      <c r="G543" s="132"/>
      <c r="H543" s="143"/>
      <c r="I543" s="145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</row>
    <row r="544" spans="1:38">
      <c r="A544" s="29" t="s">
        <v>93</v>
      </c>
      <c r="B544" s="29"/>
      <c r="C544" s="59">
        <f>SUM([1]C010!$C$90:$C$101)</f>
        <v>0</v>
      </c>
      <c r="D544" s="30"/>
      <c r="E544" s="27">
        <f>SUM([1]C010!$D$90:$D$101)</f>
        <v>0</v>
      </c>
      <c r="F544" s="25">
        <f t="shared" si="16"/>
        <v>0</v>
      </c>
      <c r="G544" s="30"/>
      <c r="H544" s="139">
        <f>SUM([1]C010!$E$90:$E$101)</f>
        <v>0</v>
      </c>
      <c r="I544" s="5">
        <f t="shared" si="17"/>
        <v>0</v>
      </c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</row>
    <row r="545" spans="1:38">
      <c r="A545" s="23" t="s">
        <v>94</v>
      </c>
      <c r="B545" s="23"/>
      <c r="C545" s="55">
        <f>SUM([1]C012!$C$53:$C$65,[1]C012!$C$75:$C$76)</f>
        <v>0</v>
      </c>
      <c r="D545" s="30"/>
      <c r="E545" s="56">
        <f>SUM([1]C012!$D$53:$D$65,[1]C012!$D$75:$D$76)</f>
        <v>0</v>
      </c>
      <c r="F545" s="25">
        <f t="shared" si="16"/>
        <v>0</v>
      </c>
      <c r="G545" s="30"/>
      <c r="H545" s="61">
        <f>SUM([1]C012!$E$53:$E$65,[1]C012!$E$75:$E$76)</f>
        <v>0</v>
      </c>
      <c r="I545" s="5">
        <f t="shared" si="17"/>
        <v>0</v>
      </c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</row>
    <row r="546" spans="1:38">
      <c r="A546" s="7" t="s">
        <v>96</v>
      </c>
      <c r="B546" s="7"/>
      <c r="C546" s="55">
        <f>SUM([1]C078!$C$57:$C$65,[1]C078!$C$76:$C$78)</f>
        <v>0</v>
      </c>
      <c r="D546" s="30"/>
      <c r="E546" s="56">
        <f>SUM([1]C078!$D$57:$D$65,[1]C078!$D$76:$D$78)</f>
        <v>0</v>
      </c>
      <c r="F546" s="25">
        <f t="shared" si="16"/>
        <v>0</v>
      </c>
      <c r="G546" s="30"/>
      <c r="H546" s="61">
        <f>SUM([1]C078!$E$57:$E$65,[1]C078!$E$76:$E$78)</f>
        <v>0</v>
      </c>
      <c r="I546" s="5">
        <f t="shared" si="17"/>
        <v>0</v>
      </c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</row>
    <row r="547" spans="1:38">
      <c r="A547" s="50" t="s">
        <v>97</v>
      </c>
      <c r="B547" s="26"/>
      <c r="C547" s="59">
        <f>SUM(C544:C546,C540)</f>
        <v>28771</v>
      </c>
      <c r="D547" s="21"/>
      <c r="E547" s="27">
        <f>SUM(E544:E546,E540)</f>
        <v>40478</v>
      </c>
      <c r="F547" s="25">
        <f>IF(C547=0,0,((E547-C547)/C547))</f>
        <v>0.40690278405338709</v>
      </c>
      <c r="G547" s="21"/>
      <c r="H547" s="139">
        <f>SUM(H544:H546,H540)</f>
        <v>48355</v>
      </c>
      <c r="I547" s="5">
        <f>IF(E547=0,0,((H547-E547)/E547))</f>
        <v>0.1945995355501754</v>
      </c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</row>
    <row r="548" spans="1:38">
      <c r="A548" s="60"/>
      <c r="B548" s="60"/>
      <c r="C548" s="16"/>
      <c r="D548" s="60"/>
      <c r="E548" s="16"/>
      <c r="F548" s="17"/>
      <c r="G548" s="60"/>
      <c r="H548" s="16"/>
      <c r="I548" s="17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</row>
    <row r="549" spans="1:38">
      <c r="A549" s="60"/>
      <c r="B549" s="60"/>
      <c r="C549" s="16"/>
      <c r="D549" s="60"/>
      <c r="E549" s="16"/>
      <c r="F549" s="60"/>
      <c r="G549" s="60"/>
      <c r="H549" s="16"/>
      <c r="I549" s="60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</row>
    <row r="550" spans="1:38">
      <c r="A550" s="60"/>
      <c r="B550" s="60"/>
      <c r="C550" s="16"/>
      <c r="D550" s="60"/>
      <c r="E550" s="16"/>
      <c r="F550" s="60"/>
      <c r="G550" s="60"/>
      <c r="H550" s="16"/>
      <c r="I550" s="60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</row>
    <row r="551" spans="1:38">
      <c r="A551" s="60"/>
      <c r="B551" s="60"/>
      <c r="C551" s="16"/>
      <c r="D551" s="60"/>
      <c r="E551" s="16"/>
      <c r="F551" s="60"/>
      <c r="G551" s="60"/>
      <c r="H551" s="16"/>
      <c r="I551" s="60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</row>
    <row r="552" spans="1:38">
      <c r="A552" s="60"/>
      <c r="B552" s="60"/>
      <c r="C552" s="16"/>
      <c r="D552" s="60"/>
      <c r="E552" s="16"/>
      <c r="F552" s="60"/>
      <c r="G552" s="60"/>
      <c r="H552" s="16"/>
      <c r="I552" s="60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</row>
    <row r="553" spans="1:38">
      <c r="A553" s="60"/>
      <c r="B553" s="60"/>
      <c r="C553" s="16"/>
      <c r="D553" s="60"/>
      <c r="E553" s="16"/>
      <c r="F553" s="60"/>
      <c r="G553" s="60"/>
      <c r="H553" s="16"/>
      <c r="I553" s="60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</row>
    <row r="554" spans="1:38">
      <c r="A554" s="60"/>
      <c r="B554" s="60"/>
      <c r="C554" s="16"/>
      <c r="D554" s="60"/>
      <c r="E554" s="16"/>
      <c r="F554" s="60"/>
      <c r="G554" s="60"/>
      <c r="H554" s="16"/>
      <c r="I554" s="60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</row>
    <row r="555" spans="1:38">
      <c r="A555" s="60"/>
      <c r="B555" s="60"/>
      <c r="C555" s="16"/>
      <c r="D555" s="60"/>
      <c r="E555" s="16"/>
      <c r="F555" s="60"/>
      <c r="G555" s="60"/>
      <c r="H555" s="16"/>
      <c r="I555" s="60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</row>
    <row r="556" spans="1:38">
      <c r="A556" s="60"/>
      <c r="B556" s="60"/>
      <c r="C556" s="16"/>
      <c r="D556" s="60"/>
      <c r="E556" s="16"/>
      <c r="F556" s="60"/>
      <c r="G556" s="60"/>
      <c r="H556" s="16"/>
      <c r="I556" s="60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</row>
    <row r="557" spans="1:38">
      <c r="A557" s="60"/>
      <c r="B557" s="60"/>
      <c r="C557" s="16"/>
      <c r="D557" s="60"/>
      <c r="E557" s="16"/>
      <c r="F557" s="60"/>
      <c r="G557" s="60"/>
      <c r="H557" s="16"/>
      <c r="I557" s="60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</row>
    <row r="558" spans="1:38">
      <c r="A558" s="60"/>
      <c r="B558" s="60"/>
      <c r="C558" s="16"/>
      <c r="D558" s="60"/>
      <c r="E558" s="16"/>
      <c r="F558" s="60"/>
      <c r="G558" s="60"/>
      <c r="H558" s="16"/>
      <c r="I558" s="60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</row>
    <row r="559" spans="1:38">
      <c r="A559" s="60"/>
      <c r="B559" s="60"/>
      <c r="C559" s="16"/>
      <c r="D559" s="60"/>
      <c r="E559" s="16"/>
      <c r="F559" s="60"/>
      <c r="G559" s="60"/>
      <c r="H559" s="16"/>
      <c r="I559" s="60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</row>
    <row r="560" spans="1:38">
      <c r="A560" s="60"/>
      <c r="B560" s="60"/>
      <c r="C560" s="16"/>
      <c r="D560" s="60"/>
      <c r="E560" s="16"/>
      <c r="F560" s="60"/>
      <c r="G560" s="60"/>
      <c r="H560" s="16"/>
      <c r="I560" s="60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</row>
    <row r="561" spans="1:38">
      <c r="A561" s="60"/>
      <c r="B561" s="60"/>
      <c r="C561" s="16"/>
      <c r="D561" s="60"/>
      <c r="E561" s="16"/>
      <c r="F561" s="60"/>
      <c r="G561" s="60"/>
      <c r="H561" s="16"/>
      <c r="I561" s="60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</row>
    <row r="562" spans="1:38">
      <c r="A562" s="60"/>
      <c r="B562" s="60"/>
      <c r="C562" s="16"/>
      <c r="D562" s="60"/>
      <c r="E562" s="16"/>
      <c r="F562" s="60"/>
      <c r="G562" s="60"/>
      <c r="H562" s="16"/>
      <c r="I562" s="60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</row>
    <row r="563" spans="1:38">
      <c r="A563" s="60"/>
      <c r="B563" s="60"/>
      <c r="C563" s="16"/>
      <c r="D563" s="60"/>
      <c r="E563" s="16"/>
      <c r="F563" s="60"/>
      <c r="G563" s="60"/>
      <c r="H563" s="16"/>
      <c r="I563" s="60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</row>
    <row r="564" spans="1:38">
      <c r="A564" s="60"/>
      <c r="B564" s="60"/>
      <c r="C564" s="16"/>
      <c r="D564" s="60"/>
      <c r="E564" s="16"/>
      <c r="F564" s="60"/>
      <c r="G564" s="60"/>
      <c r="H564" s="16"/>
      <c r="I564" s="60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</row>
    <row r="565" spans="1:38">
      <c r="A565" s="60"/>
      <c r="B565" s="60"/>
      <c r="C565" s="16"/>
      <c r="D565" s="60"/>
      <c r="E565" s="16"/>
      <c r="F565" s="60"/>
      <c r="G565" s="60"/>
      <c r="H565" s="16"/>
      <c r="I565" s="60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</row>
    <row r="566" spans="1:38">
      <c r="A566" s="60"/>
      <c r="B566" s="60"/>
      <c r="C566" s="16"/>
      <c r="D566" s="60"/>
      <c r="E566" s="16"/>
      <c r="F566" s="60"/>
      <c r="G566" s="60"/>
      <c r="H566" s="16"/>
      <c r="I566" s="60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</row>
    <row r="567" spans="1:38" ht="7.5" customHeight="1">
      <c r="A567" s="60"/>
      <c r="B567" s="60"/>
      <c r="C567" s="16"/>
      <c r="D567" s="60"/>
      <c r="E567" s="16"/>
      <c r="F567" s="60"/>
      <c r="G567" s="60"/>
      <c r="H567" s="16"/>
      <c r="I567" s="60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</row>
    <row r="568" spans="1:38" ht="8.25" customHeight="1">
      <c r="A568" s="60"/>
      <c r="B568" s="60"/>
      <c r="C568" s="16"/>
      <c r="D568" s="60"/>
      <c r="E568" s="16"/>
      <c r="F568" s="60"/>
      <c r="G568" s="60"/>
      <c r="H568" s="16"/>
      <c r="I568" s="60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</row>
    <row r="569" spans="1:38">
      <c r="A569" s="60" t="s">
        <v>105</v>
      </c>
      <c r="B569" s="60"/>
      <c r="C569" s="16"/>
      <c r="D569" s="60"/>
      <c r="E569" s="16"/>
      <c r="F569" s="60"/>
      <c r="G569" s="60"/>
      <c r="H569" s="16"/>
      <c r="I569" s="60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</row>
    <row r="570" spans="1:38" ht="5.25" customHeight="1">
      <c r="A570" s="60"/>
      <c r="B570" s="60"/>
      <c r="C570" s="16"/>
      <c r="D570" s="60"/>
      <c r="E570" s="16"/>
      <c r="F570" s="60"/>
      <c r="G570" s="60"/>
      <c r="H570" s="16"/>
      <c r="I570" s="60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</row>
    <row r="571" spans="1:38">
      <c r="A571" s="60" t="str">
        <f>$A$492</f>
        <v>Amount per pupil excludes the following funds:  Adult Education, Adult Supplemental Education, and Special Education Coop.</v>
      </c>
      <c r="B571" s="60"/>
      <c r="C571" s="16"/>
      <c r="D571" s="60"/>
      <c r="E571" s="16"/>
      <c r="F571" s="60"/>
      <c r="G571" s="60"/>
      <c r="H571" s="16"/>
      <c r="I571" s="60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</row>
    <row r="572" spans="1:38">
      <c r="A572" s="60"/>
      <c r="B572" s="60"/>
      <c r="C572" s="16"/>
      <c r="D572" s="60"/>
      <c r="E572" s="16"/>
      <c r="F572" s="60"/>
      <c r="G572" s="60"/>
      <c r="H572" s="16"/>
      <c r="I572" s="60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</row>
    <row r="573" spans="1:38" ht="5.25" customHeight="1">
      <c r="A573" s="60"/>
      <c r="B573" s="60"/>
      <c r="C573" s="16"/>
      <c r="D573" s="60"/>
      <c r="E573" s="16"/>
      <c r="F573" s="60"/>
      <c r="G573" s="60"/>
      <c r="H573" s="16"/>
      <c r="I573" s="60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</row>
    <row r="574" spans="1:38">
      <c r="A574" s="60" t="str">
        <f>A495</f>
        <v xml:space="preserve">*FTE enrollment is based on  9/20 and 2/20,  including 4yr old at-risk.  Beginning in the 2017-18 school year, full-day kindergarten is funded as  </v>
      </c>
      <c r="B574" s="60"/>
      <c r="C574" s="16"/>
      <c r="D574" s="60"/>
      <c r="E574" s="16"/>
      <c r="F574" s="60"/>
      <c r="G574" s="60"/>
      <c r="H574" s="16"/>
      <c r="I574" s="60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</row>
    <row r="575" spans="1:38">
      <c r="A575" s="60" t="str">
        <f>A496</f>
        <v>1.0 FTE.  If the district offered full-day kindergarten in the 2017-18 school year, the 2016-17 kindergarten FTE is funded as 1.0 regardless of attendance.</v>
      </c>
      <c r="B575" s="60"/>
      <c r="C575" s="16"/>
      <c r="D575" s="60"/>
      <c r="E575" s="16"/>
      <c r="F575" s="60"/>
      <c r="G575" s="60"/>
      <c r="H575" s="16"/>
      <c r="I575" s="60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</row>
    <row r="576" spans="1:38">
      <c r="A576" s="60" t="str">
        <f>A497</f>
        <v>Includes virtual enrollment.</v>
      </c>
      <c r="B576" s="60"/>
      <c r="C576" s="16"/>
      <c r="D576" s="60"/>
      <c r="E576" s="16"/>
      <c r="F576" s="60"/>
      <c r="G576" s="60"/>
      <c r="H576" s="16"/>
      <c r="I576" s="60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</row>
    <row r="577" spans="1:38">
      <c r="A577" s="60"/>
      <c r="B577" s="60"/>
      <c r="C577" s="60"/>
      <c r="D577" s="60"/>
      <c r="E577" s="92" t="s">
        <v>0</v>
      </c>
      <c r="F577" s="92"/>
      <c r="G577" s="92"/>
      <c r="H577" s="1">
        <f>H1</f>
        <v>241</v>
      </c>
      <c r="I577" s="1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</row>
    <row r="578" spans="1:38">
      <c r="A578" s="60"/>
      <c r="B578" s="60"/>
      <c r="C578" s="60"/>
      <c r="D578" s="60"/>
      <c r="E578" s="60"/>
      <c r="F578" s="60"/>
      <c r="G578" s="60"/>
      <c r="H578" s="60"/>
      <c r="I578" s="60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</row>
    <row r="579" spans="1:38" ht="15.75">
      <c r="A579" s="95" t="s">
        <v>110</v>
      </c>
      <c r="B579" s="96"/>
      <c r="C579" s="96"/>
      <c r="D579" s="96"/>
      <c r="E579" s="96"/>
      <c r="F579" s="96"/>
      <c r="G579" s="96"/>
      <c r="H579" s="96"/>
      <c r="I579" s="96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</row>
    <row r="580" spans="1:38">
      <c r="A580" s="120"/>
      <c r="B580" s="96"/>
      <c r="C580" s="96"/>
      <c r="D580" s="96"/>
      <c r="E580" s="96"/>
      <c r="F580" s="96"/>
      <c r="G580" s="96"/>
      <c r="H580" s="96"/>
      <c r="I580" s="96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</row>
    <row r="581" spans="1:38">
      <c r="A581" s="60"/>
      <c r="B581" s="34" t="s">
        <v>1</v>
      </c>
      <c r="C581" s="66"/>
      <c r="D581" s="23"/>
      <c r="E581" s="122"/>
      <c r="F581" s="66" t="s">
        <v>2</v>
      </c>
      <c r="G581" s="23"/>
      <c r="H581" s="122"/>
      <c r="I581" s="2" t="s">
        <v>2</v>
      </c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</row>
    <row r="582" spans="1:38">
      <c r="A582" s="60"/>
      <c r="B582" s="37"/>
      <c r="C582" s="67" t="str">
        <f>C6</f>
        <v>2016-2017</v>
      </c>
      <c r="D582" s="37"/>
      <c r="E582" s="136" t="str">
        <f>E6</f>
        <v>2017-2018</v>
      </c>
      <c r="F582" s="69" t="s">
        <v>4</v>
      </c>
      <c r="G582" s="37"/>
      <c r="H582" s="136" t="str">
        <f>H6</f>
        <v>2018-2019</v>
      </c>
      <c r="I582" s="3" t="s">
        <v>4</v>
      </c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</row>
    <row r="583" spans="1:38">
      <c r="A583" s="60"/>
      <c r="B583" s="39" t="s">
        <v>5</v>
      </c>
      <c r="C583" s="70" t="s">
        <v>6</v>
      </c>
      <c r="D583" s="37"/>
      <c r="E583" s="137" t="s">
        <v>6</v>
      </c>
      <c r="F583" s="72" t="s">
        <v>8</v>
      </c>
      <c r="G583" s="37"/>
      <c r="H583" s="137" t="s">
        <v>9</v>
      </c>
      <c r="I583" s="22" t="s">
        <v>8</v>
      </c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</row>
    <row r="584" spans="1:38">
      <c r="A584" s="23"/>
      <c r="B584" s="23"/>
      <c r="C584" s="57"/>
      <c r="D584" s="30"/>
      <c r="E584" s="47"/>
      <c r="F584" s="138"/>
      <c r="G584" s="30"/>
      <c r="H584" s="58"/>
      <c r="I584" s="45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</row>
    <row r="585" spans="1:38">
      <c r="A585" s="26" t="s">
        <v>53</v>
      </c>
      <c r="B585" s="26"/>
      <c r="C585" s="59">
        <f>SUM([1]C06!$C$108:$C$117,[1]C06!$C$129:$C$133)</f>
        <v>29852</v>
      </c>
      <c r="D585" s="30"/>
      <c r="E585" s="27">
        <f>SUM([1]C06!$D$108:$D$117,[1]C06!$D$129:$D$133)</f>
        <v>30705</v>
      </c>
      <c r="F585" s="25">
        <f>IF(C585=0,0,((E585-C585)/C585))</f>
        <v>2.8574299879405064E-2</v>
      </c>
      <c r="G585" s="30"/>
      <c r="H585" s="139">
        <f>SUM([1]C06!$E$108:$E$117,[1]C06!$E$129:$E$133)</f>
        <v>32270</v>
      </c>
      <c r="I585" s="5">
        <f>IF(E585=0,0,((H585-E585)/E585))</f>
        <v>5.0968897573685071E-2</v>
      </c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</row>
    <row r="586" spans="1:38">
      <c r="A586" s="26" t="s">
        <v>55</v>
      </c>
      <c r="B586" s="26"/>
      <c r="C586" s="57">
        <f>SUM([1]C07!$C$84:$C$93,[1]C07!$C$96:$C$100)</f>
        <v>0</v>
      </c>
      <c r="D586" s="30"/>
      <c r="E586" s="47">
        <f>SUM([1]C07!$D$84:$D$93,[1]C07!$D$96:$D$100)</f>
        <v>0</v>
      </c>
      <c r="F586" s="25">
        <f t="shared" ref="F586:F616" si="18">IF(C586=0,0,((E586-C586)/C586))</f>
        <v>0</v>
      </c>
      <c r="G586" s="30"/>
      <c r="H586" s="58">
        <f>SUM([1]C07!$E$84:$E$93,[1]C07!$E$96:$E$100)</f>
        <v>0</v>
      </c>
      <c r="I586" s="5">
        <f t="shared" ref="I586:I606" si="19">IF(E586=0,0,((H586-E586)/E586))</f>
        <v>0</v>
      </c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</row>
    <row r="587" spans="1:38">
      <c r="A587" s="7" t="s">
        <v>54</v>
      </c>
      <c r="B587" s="7"/>
      <c r="C587" s="55">
        <f>SUM([1]C08!$C$97:$C$111)</f>
        <v>0</v>
      </c>
      <c r="D587" s="30"/>
      <c r="E587" s="56">
        <f>SUM([1]C08!$D$97:$D$111)</f>
        <v>0</v>
      </c>
      <c r="F587" s="25">
        <f t="shared" si="18"/>
        <v>0</v>
      </c>
      <c r="G587" s="30"/>
      <c r="H587" s="61">
        <f>SUM([1]C08!$E$97:$E$111)</f>
        <v>0</v>
      </c>
      <c r="I587" s="5">
        <f t="shared" si="19"/>
        <v>0</v>
      </c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</row>
    <row r="588" spans="1:38">
      <c r="A588" s="7" t="s">
        <v>57</v>
      </c>
      <c r="B588" s="7"/>
      <c r="C588" s="55">
        <f>SUM([1]C011!$C$85:$C$99)</f>
        <v>0</v>
      </c>
      <c r="D588" s="30"/>
      <c r="E588" s="56">
        <f>SUM([1]C011!$D$85:$D$99)</f>
        <v>0</v>
      </c>
      <c r="F588" s="25">
        <f t="shared" si="18"/>
        <v>0</v>
      </c>
      <c r="G588" s="30"/>
      <c r="H588" s="61">
        <f>SUM([1]C011!$E$85:$E$99)</f>
        <v>0</v>
      </c>
      <c r="I588" s="5">
        <f t="shared" si="19"/>
        <v>0</v>
      </c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</row>
    <row r="589" spans="1:38">
      <c r="A589" s="7" t="s">
        <v>59</v>
      </c>
      <c r="B589" s="7"/>
      <c r="C589" s="55">
        <f>SUM([1]C013!$C$84:$C$98)</f>
        <v>0</v>
      </c>
      <c r="D589" s="30"/>
      <c r="E589" s="56">
        <f>SUM([1]C013!$D$84:$D$98)</f>
        <v>0</v>
      </c>
      <c r="F589" s="25">
        <f t="shared" si="18"/>
        <v>0</v>
      </c>
      <c r="G589" s="30"/>
      <c r="H589" s="61">
        <f>SUM([1]C013!$E$84:$E$98)</f>
        <v>0</v>
      </c>
      <c r="I589" s="5">
        <f t="shared" si="19"/>
        <v>0</v>
      </c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</row>
    <row r="590" spans="1:38">
      <c r="A590" s="7" t="s">
        <v>60</v>
      </c>
      <c r="B590" s="7"/>
      <c r="C590" s="55">
        <f>SUM([1]C014!$C$83:$C$98)</f>
        <v>0</v>
      </c>
      <c r="D590" s="30"/>
      <c r="E590" s="56">
        <f>SUM([1]C014!$D$83:$D$98)</f>
        <v>0</v>
      </c>
      <c r="F590" s="25">
        <f t="shared" si="18"/>
        <v>0</v>
      </c>
      <c r="G590" s="30"/>
      <c r="H590" s="61">
        <f>SUM([1]C014!$E$83:$E$98)</f>
        <v>0</v>
      </c>
      <c r="I590" s="5">
        <f t="shared" si="19"/>
        <v>0</v>
      </c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</row>
    <row r="591" spans="1:38">
      <c r="A591" s="7" t="s">
        <v>62</v>
      </c>
      <c r="B591" s="7"/>
      <c r="C591" s="55">
        <f>SUM([1]C015!$C$84:$C$98)</f>
        <v>0</v>
      </c>
      <c r="D591" s="30"/>
      <c r="E591" s="56">
        <f>SUM([1]C015!$D$84:$D$98)</f>
        <v>0</v>
      </c>
      <c r="F591" s="25">
        <f t="shared" si="18"/>
        <v>0</v>
      </c>
      <c r="G591" s="30"/>
      <c r="H591" s="61">
        <f>SUM([1]C015!$E$84:$E$98)</f>
        <v>0</v>
      </c>
      <c r="I591" s="5">
        <f t="shared" si="19"/>
        <v>0</v>
      </c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</row>
    <row r="592" spans="1:38">
      <c r="A592" s="7" t="s">
        <v>63</v>
      </c>
      <c r="B592" s="7"/>
      <c r="C592" s="55">
        <f>SUM([1]C016!$C$67:$C$68)</f>
        <v>0</v>
      </c>
      <c r="D592" s="30"/>
      <c r="E592" s="55">
        <f>SUM([1]C016!$D$67:$D$68)</f>
        <v>0</v>
      </c>
      <c r="F592" s="25">
        <f t="shared" si="18"/>
        <v>0</v>
      </c>
      <c r="G592" s="30"/>
      <c r="H592" s="55">
        <f>SUM([1]C016!$E$67:$E$68)</f>
        <v>0</v>
      </c>
      <c r="I592" s="5">
        <f t="shared" si="19"/>
        <v>0</v>
      </c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</row>
    <row r="593" spans="1:38">
      <c r="A593" s="7" t="s">
        <v>107</v>
      </c>
      <c r="B593" s="7"/>
      <c r="C593" s="55">
        <f>SUM([1]C018!$C$81:$C$96)</f>
        <v>0</v>
      </c>
      <c r="D593" s="30"/>
      <c r="E593" s="56">
        <f>SUM([1]C018!$D$81:$D$96)</f>
        <v>0</v>
      </c>
      <c r="F593" s="25">
        <f t="shared" si="18"/>
        <v>0</v>
      </c>
      <c r="G593" s="30"/>
      <c r="H593" s="61">
        <f>SUM([1]C018!$E$81:$E$96)</f>
        <v>0</v>
      </c>
      <c r="I593" s="5">
        <f t="shared" si="19"/>
        <v>0</v>
      </c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</row>
    <row r="594" spans="1:38">
      <c r="A594" s="7" t="s">
        <v>66</v>
      </c>
      <c r="B594" s="7"/>
      <c r="C594" s="55">
        <v>0</v>
      </c>
      <c r="D594" s="30"/>
      <c r="E594" s="56">
        <v>0</v>
      </c>
      <c r="F594" s="25">
        <f t="shared" si="18"/>
        <v>0</v>
      </c>
      <c r="G594" s="30"/>
      <c r="H594" s="61">
        <v>0</v>
      </c>
      <c r="I594" s="5">
        <f t="shared" si="19"/>
        <v>0</v>
      </c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</row>
    <row r="595" spans="1:38">
      <c r="A595" s="7" t="s">
        <v>67</v>
      </c>
      <c r="B595" s="7"/>
      <c r="C595" s="55">
        <f>SUM([1]C022!$C$79:$C$93)</f>
        <v>0</v>
      </c>
      <c r="D595" s="30"/>
      <c r="E595" s="56">
        <f>SUM([1]C022!$D$79:$D$93)</f>
        <v>0</v>
      </c>
      <c r="F595" s="25">
        <f t="shared" si="18"/>
        <v>0</v>
      </c>
      <c r="G595" s="30"/>
      <c r="H595" s="61">
        <f>SUM([1]C022!$E$79:$E$93)</f>
        <v>0</v>
      </c>
      <c r="I595" s="5">
        <f t="shared" si="19"/>
        <v>0</v>
      </c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</row>
    <row r="596" spans="1:38">
      <c r="A596" s="7" t="s">
        <v>68</v>
      </c>
      <c r="B596" s="126">
        <v>24</v>
      </c>
      <c r="C596" s="55">
        <v>0</v>
      </c>
      <c r="D596" s="30"/>
      <c r="E596" s="56">
        <v>0</v>
      </c>
      <c r="F596" s="25">
        <f t="shared" si="18"/>
        <v>0</v>
      </c>
      <c r="G596" s="30"/>
      <c r="H596" s="61">
        <v>0</v>
      </c>
      <c r="I596" s="5">
        <f t="shared" si="19"/>
        <v>0</v>
      </c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</row>
    <row r="597" spans="1:38">
      <c r="A597" s="7" t="s">
        <v>69</v>
      </c>
      <c r="B597" s="126"/>
      <c r="C597" s="55">
        <f>SUM([1]C026!$C$28:$C$42)</f>
        <v>0</v>
      </c>
      <c r="D597" s="30"/>
      <c r="E597" s="56">
        <f>SUM([1]C026!$D$28:$D$42)</f>
        <v>0</v>
      </c>
      <c r="F597" s="25">
        <f t="shared" si="18"/>
        <v>0</v>
      </c>
      <c r="G597" s="30"/>
      <c r="H597" s="61">
        <f>SUM([1]C026!$E$28:$E$42)</f>
        <v>0</v>
      </c>
      <c r="I597" s="5">
        <f t="shared" si="19"/>
        <v>0</v>
      </c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</row>
    <row r="598" spans="1:38">
      <c r="A598" s="7" t="s">
        <v>70</v>
      </c>
      <c r="B598" s="126"/>
      <c r="C598" s="55">
        <f>SUM([1]C028!$C$66:$C$77)</f>
        <v>0</v>
      </c>
      <c r="D598" s="30"/>
      <c r="E598" s="56">
        <f>SUM([1]C028!$D$66:$D$77)</f>
        <v>0</v>
      </c>
      <c r="F598" s="25">
        <f t="shared" si="18"/>
        <v>0</v>
      </c>
      <c r="G598" s="30"/>
      <c r="H598" s="61">
        <f>SUM([1]C028!$E$66:$E$77)</f>
        <v>0</v>
      </c>
      <c r="I598" s="5">
        <f t="shared" si="19"/>
        <v>0</v>
      </c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</row>
    <row r="599" spans="1:38">
      <c r="A599" s="7" t="s">
        <v>72</v>
      </c>
      <c r="B599" s="126"/>
      <c r="C599" s="55">
        <f>SUM([1]C029!$C$84:$C$98)</f>
        <v>0</v>
      </c>
      <c r="D599" s="30"/>
      <c r="E599" s="56">
        <f>SUM([1]C029!$D$84:$D$98)</f>
        <v>0</v>
      </c>
      <c r="F599" s="25">
        <f t="shared" si="18"/>
        <v>0</v>
      </c>
      <c r="G599" s="30"/>
      <c r="H599" s="61">
        <f>SUM([1]C029!$E$84:$E$98)</f>
        <v>0</v>
      </c>
      <c r="I599" s="5">
        <f t="shared" si="19"/>
        <v>0</v>
      </c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</row>
    <row r="600" spans="1:38">
      <c r="A600" s="7" t="s">
        <v>56</v>
      </c>
      <c r="B600" s="126"/>
      <c r="C600" s="55">
        <f>SUM([1]C030!$C$91:$C$105)</f>
        <v>0</v>
      </c>
      <c r="D600" s="30"/>
      <c r="E600" s="56">
        <f>SUM([1]C030!$D$91:$D$105)</f>
        <v>0</v>
      </c>
      <c r="F600" s="25">
        <f t="shared" si="18"/>
        <v>0</v>
      </c>
      <c r="G600" s="30"/>
      <c r="H600" s="61">
        <f>SUM([1]C030!$E$91:$E$105)</f>
        <v>0</v>
      </c>
      <c r="I600" s="5">
        <f t="shared" si="19"/>
        <v>0</v>
      </c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</row>
    <row r="601" spans="1:38">
      <c r="A601" s="7" t="s">
        <v>73</v>
      </c>
      <c r="B601" s="126"/>
      <c r="C601" s="55">
        <v>0</v>
      </c>
      <c r="D601" s="30"/>
      <c r="E601" s="56">
        <v>0</v>
      </c>
      <c r="F601" s="25">
        <f t="shared" si="18"/>
        <v>0</v>
      </c>
      <c r="G601" s="30"/>
      <c r="H601" s="61">
        <v>0</v>
      </c>
      <c r="I601" s="5">
        <f t="shared" si="19"/>
        <v>0</v>
      </c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</row>
    <row r="602" spans="1:38">
      <c r="A602" s="7" t="str">
        <f>A438</f>
        <v>Career and Postsecondary Ed.</v>
      </c>
      <c r="B602" s="126"/>
      <c r="C602" s="55">
        <f>SUM([1]C034!$C$91:$C$105)</f>
        <v>0</v>
      </c>
      <c r="D602" s="30"/>
      <c r="E602" s="56">
        <f>SUM([1]C034!$D$91:$D$105)</f>
        <v>0</v>
      </c>
      <c r="F602" s="25">
        <f t="shared" si="18"/>
        <v>0</v>
      </c>
      <c r="G602" s="30"/>
      <c r="H602" s="61">
        <f>SUM([1]C034!$E$91:$E$105)</f>
        <v>0</v>
      </c>
      <c r="I602" s="5">
        <f t="shared" si="19"/>
        <v>0</v>
      </c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</row>
    <row r="603" spans="1:38">
      <c r="A603" s="7" t="s">
        <v>74</v>
      </c>
      <c r="B603" s="126">
        <v>35</v>
      </c>
      <c r="C603" s="55">
        <f>SUM([1]C035!$C$95:$C$103,[1]C035!$C$105:$C$109)</f>
        <v>0</v>
      </c>
      <c r="D603" s="30"/>
      <c r="E603" s="56">
        <f>SUM([1]C035!$D$95:$D$103,[1]C035!$D$105:$D$109)</f>
        <v>0</v>
      </c>
      <c r="F603" s="25">
        <f t="shared" si="18"/>
        <v>0</v>
      </c>
      <c r="G603" s="30"/>
      <c r="H603" s="56">
        <f>SUM([1]C035!$E$95:$E$103,[1]C035!$E$105:$E$109)</f>
        <v>0</v>
      </c>
      <c r="I603" s="5">
        <f t="shared" si="19"/>
        <v>0</v>
      </c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</row>
    <row r="604" spans="1:38">
      <c r="A604" s="7" t="s">
        <v>108</v>
      </c>
      <c r="B604" s="126">
        <v>42</v>
      </c>
      <c r="C604" s="55">
        <v>0</v>
      </c>
      <c r="D604" s="30"/>
      <c r="E604" s="56">
        <v>0</v>
      </c>
      <c r="F604" s="25">
        <f t="shared" si="18"/>
        <v>0</v>
      </c>
      <c r="G604" s="30"/>
      <c r="H604" s="56">
        <v>0</v>
      </c>
      <c r="I604" s="5">
        <f t="shared" si="19"/>
        <v>0</v>
      </c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</row>
    <row r="605" spans="1:38">
      <c r="A605" s="7" t="s">
        <v>77</v>
      </c>
      <c r="B605" s="126">
        <v>44</v>
      </c>
      <c r="C605" s="55">
        <v>0</v>
      </c>
      <c r="D605" s="30"/>
      <c r="E605" s="56">
        <v>0</v>
      </c>
      <c r="F605" s="25">
        <f t="shared" si="18"/>
        <v>0</v>
      </c>
      <c r="G605" s="30"/>
      <c r="H605" s="56">
        <v>0</v>
      </c>
      <c r="I605" s="5">
        <f t="shared" si="19"/>
        <v>0</v>
      </c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</row>
    <row r="606" spans="1:38">
      <c r="A606" s="23" t="s">
        <v>79</v>
      </c>
      <c r="B606" s="127">
        <v>45</v>
      </c>
      <c r="C606" s="55">
        <v>0</v>
      </c>
      <c r="D606" s="30"/>
      <c r="E606" s="56">
        <v>0</v>
      </c>
      <c r="F606" s="25">
        <f t="shared" si="18"/>
        <v>0</v>
      </c>
      <c r="G606" s="30"/>
      <c r="H606" s="56">
        <v>0</v>
      </c>
      <c r="I606" s="5">
        <f t="shared" si="19"/>
        <v>0</v>
      </c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</row>
    <row r="607" spans="1:38">
      <c r="A607" s="23" t="s">
        <v>109</v>
      </c>
      <c r="B607" s="127">
        <v>46</v>
      </c>
      <c r="C607" s="55">
        <v>0</v>
      </c>
      <c r="D607" s="30"/>
      <c r="E607" s="56">
        <v>0</v>
      </c>
      <c r="F607" s="25">
        <f t="shared" si="18"/>
        <v>0</v>
      </c>
      <c r="G607" s="30"/>
      <c r="H607" s="140"/>
      <c r="I607" s="129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</row>
    <row r="608" spans="1:38">
      <c r="A608" s="23" t="s">
        <v>81</v>
      </c>
      <c r="B608" s="127"/>
      <c r="C608" s="56">
        <f>[1]C051!$C$23</f>
        <v>14058</v>
      </c>
      <c r="D608" s="30"/>
      <c r="E608" s="56">
        <f>[1]C051!$D$23</f>
        <v>20447</v>
      </c>
      <c r="F608" s="25">
        <f t="shared" si="18"/>
        <v>0.45447432067150378</v>
      </c>
      <c r="G608" s="30"/>
      <c r="H608" s="56">
        <f>[1]C051!$E$23</f>
        <v>27785</v>
      </c>
      <c r="I608" s="5">
        <f t="shared" ref="I608" si="20">IF(E608=0,0,((H608-E608)/E608))</f>
        <v>0.35887905316183305</v>
      </c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</row>
    <row r="609" spans="1:38">
      <c r="A609" s="23" t="s">
        <v>83</v>
      </c>
      <c r="B609" s="127"/>
      <c r="C609" s="55">
        <f>SUM([1]C053!$C$71:$C$86)</f>
        <v>0</v>
      </c>
      <c r="D609" s="30"/>
      <c r="E609" s="55">
        <f>SUM([1]C053!$D$71:$D$86)</f>
        <v>0</v>
      </c>
      <c r="F609" s="25">
        <f t="shared" si="18"/>
        <v>0</v>
      </c>
      <c r="G609" s="30"/>
      <c r="H609" s="140"/>
      <c r="I609" s="129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</row>
    <row r="610" spans="1:38">
      <c r="A610" s="23" t="s">
        <v>84</v>
      </c>
      <c r="B610" s="127"/>
      <c r="C610" s="55">
        <f>SUM([1]C055!$C$35:$C$38)</f>
        <v>0</v>
      </c>
      <c r="D610" s="30"/>
      <c r="E610" s="55">
        <f>SUM([1]C055!$D$35:$D$38)</f>
        <v>0</v>
      </c>
      <c r="F610" s="25">
        <f t="shared" si="18"/>
        <v>0</v>
      </c>
      <c r="G610" s="30"/>
      <c r="H610" s="140"/>
      <c r="I610" s="129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</row>
    <row r="611" spans="1:38">
      <c r="A611" s="23" t="s">
        <v>85</v>
      </c>
      <c r="B611" s="127"/>
      <c r="C611" s="55">
        <v>0</v>
      </c>
      <c r="D611" s="30"/>
      <c r="E611" s="61">
        <v>0</v>
      </c>
      <c r="F611" s="25">
        <f t="shared" si="18"/>
        <v>0</v>
      </c>
      <c r="G611" s="30"/>
      <c r="H611" s="428"/>
      <c r="I611" s="421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</row>
    <row r="612" spans="1:38">
      <c r="A612" s="23" t="str">
        <f>A1404</f>
        <v>Bond and Interest #1</v>
      </c>
      <c r="B612" s="127">
        <v>62</v>
      </c>
      <c r="C612" s="55">
        <v>0</v>
      </c>
      <c r="D612" s="30"/>
      <c r="E612" s="56">
        <v>0</v>
      </c>
      <c r="F612" s="25">
        <f t="shared" si="18"/>
        <v>0</v>
      </c>
      <c r="G612" s="30"/>
      <c r="H612" s="56">
        <v>0</v>
      </c>
      <c r="I612" s="5">
        <f t="shared" ref="I612:I616" si="21">IF(E612=0,0,((H612-E612)/E612))</f>
        <v>0</v>
      </c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</row>
    <row r="613" spans="1:38">
      <c r="A613" s="23" t="str">
        <f>A1405</f>
        <v>Bond and Interest #2</v>
      </c>
      <c r="B613" s="127">
        <v>63</v>
      </c>
      <c r="C613" s="55">
        <v>0</v>
      </c>
      <c r="D613" s="30"/>
      <c r="E613" s="56">
        <v>0</v>
      </c>
      <c r="F613" s="25">
        <f t="shared" si="18"/>
        <v>0</v>
      </c>
      <c r="G613" s="30"/>
      <c r="H613" s="56">
        <v>0</v>
      </c>
      <c r="I613" s="5">
        <f t="shared" si="21"/>
        <v>0</v>
      </c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</row>
    <row r="614" spans="1:38">
      <c r="A614" s="23" t="s">
        <v>86</v>
      </c>
      <c r="B614" s="127">
        <v>66</v>
      </c>
      <c r="C614" s="55">
        <v>0</v>
      </c>
      <c r="D614" s="30"/>
      <c r="E614" s="56">
        <v>0</v>
      </c>
      <c r="F614" s="25">
        <f t="shared" si="18"/>
        <v>0</v>
      </c>
      <c r="G614" s="30"/>
      <c r="H614" s="56">
        <v>0</v>
      </c>
      <c r="I614" s="5">
        <f t="shared" si="21"/>
        <v>0</v>
      </c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</row>
    <row r="615" spans="1:38">
      <c r="A615" s="23" t="s">
        <v>87</v>
      </c>
      <c r="B615" s="127">
        <v>67</v>
      </c>
      <c r="C615" s="55">
        <v>0</v>
      </c>
      <c r="D615" s="30"/>
      <c r="E615" s="56">
        <v>0</v>
      </c>
      <c r="F615" s="25">
        <f t="shared" si="18"/>
        <v>0</v>
      </c>
      <c r="G615" s="30"/>
      <c r="H615" s="56">
        <v>0</v>
      </c>
      <c r="I615" s="5">
        <f t="shared" si="21"/>
        <v>0</v>
      </c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</row>
    <row r="616" spans="1:38">
      <c r="A616" s="23" t="s">
        <v>88</v>
      </c>
      <c r="B616" s="127">
        <v>68</v>
      </c>
      <c r="C616" s="55">
        <v>0</v>
      </c>
      <c r="D616" s="30"/>
      <c r="E616" s="56">
        <v>0</v>
      </c>
      <c r="F616" s="25">
        <f t="shared" si="18"/>
        <v>0</v>
      </c>
      <c r="G616" s="30"/>
      <c r="H616" s="56">
        <v>0</v>
      </c>
      <c r="I616" s="5">
        <f t="shared" si="21"/>
        <v>0</v>
      </c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</row>
    <row r="617" spans="1:38">
      <c r="A617" s="141"/>
      <c r="B617" s="142"/>
      <c r="C617" s="143"/>
      <c r="D617" s="132"/>
      <c r="E617" s="143"/>
      <c r="F617" s="144"/>
      <c r="G617" s="132"/>
      <c r="H617" s="143"/>
      <c r="I617" s="145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</row>
    <row r="618" spans="1:38">
      <c r="A618" s="146" t="s">
        <v>89</v>
      </c>
      <c r="B618" s="29"/>
      <c r="C618" s="138">
        <f>SUM(C585:C616)</f>
        <v>43910</v>
      </c>
      <c r="D618" s="30"/>
      <c r="E618" s="31">
        <f>SUM(E585:E616)</f>
        <v>51152</v>
      </c>
      <c r="F618" s="25">
        <f t="shared" ref="F618:F620" si="22">IF(C618=0,0,((E618-C618)/C618))</f>
        <v>0.16492826235481667</v>
      </c>
      <c r="G618" s="30"/>
      <c r="H618" s="19">
        <f>SUM(H585:H616)</f>
        <v>60055</v>
      </c>
      <c r="I618" s="5">
        <f t="shared" ref="I618:I620" si="23">IF(E618=0,0,((H618-E618)/E618))</f>
        <v>0.17404989052236472</v>
      </c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</row>
    <row r="619" spans="1:38">
      <c r="A619" s="23" t="s">
        <v>91</v>
      </c>
      <c r="B619" s="23"/>
      <c r="C619" s="80">
        <f>H1646</f>
        <v>193</v>
      </c>
      <c r="D619" s="30"/>
      <c r="E619" s="81">
        <f>J1646</f>
        <v>199.5</v>
      </c>
      <c r="F619" s="25">
        <f t="shared" si="22"/>
        <v>3.367875647668394E-2</v>
      </c>
      <c r="G619" s="30"/>
      <c r="H619" s="147">
        <f>L1646</f>
        <v>200</v>
      </c>
      <c r="I619" s="5">
        <f t="shared" si="23"/>
        <v>2.5062656641604009E-3</v>
      </c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</row>
    <row r="620" spans="1:38">
      <c r="A620" s="23" t="s">
        <v>22</v>
      </c>
      <c r="B620" s="23"/>
      <c r="C620" s="57">
        <f>IF(C618=0,0,C618/C619)</f>
        <v>227.51295336787564</v>
      </c>
      <c r="D620" s="30"/>
      <c r="E620" s="47">
        <f>IF(E618=0,0,E618/E619)</f>
        <v>256.40100250626568</v>
      </c>
      <c r="F620" s="25">
        <f t="shared" si="22"/>
        <v>0.12697320618786789</v>
      </c>
      <c r="G620" s="30"/>
      <c r="H620" s="58">
        <f>IF(H618=0,0,H618/H619)</f>
        <v>300.27499999999998</v>
      </c>
      <c r="I620" s="5">
        <f t="shared" si="23"/>
        <v>0.17111476579605864</v>
      </c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</row>
    <row r="621" spans="1:38">
      <c r="A621" s="141"/>
      <c r="B621" s="142"/>
      <c r="C621" s="143"/>
      <c r="D621" s="132"/>
      <c r="E621" s="143"/>
      <c r="F621" s="144"/>
      <c r="G621" s="132"/>
      <c r="H621" s="143"/>
      <c r="I621" s="145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</row>
    <row r="622" spans="1:38">
      <c r="A622" s="29" t="s">
        <v>93</v>
      </c>
      <c r="B622" s="29"/>
      <c r="C622" s="59">
        <f>SUM([1]C010!$C$104:$C$118)</f>
        <v>0</v>
      </c>
      <c r="D622" s="30"/>
      <c r="E622" s="27">
        <f>SUM([1]C010!$D$104:$D$118)</f>
        <v>0</v>
      </c>
      <c r="F622" s="25">
        <f t="shared" ref="F622:F624" si="24">IF(C622=0,0,((E622-C622)/C622))</f>
        <v>0</v>
      </c>
      <c r="G622" s="30"/>
      <c r="H622" s="139">
        <f>SUM([1]C010!$E$104:$E$118)</f>
        <v>0</v>
      </c>
      <c r="I622" s="5">
        <f t="shared" ref="I622:I624" si="25">IF(E622=0,0,((H622-E622)/E622))</f>
        <v>0</v>
      </c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</row>
    <row r="623" spans="1:38">
      <c r="A623" s="23" t="s">
        <v>94</v>
      </c>
      <c r="B623" s="23"/>
      <c r="C623" s="55">
        <f>SUM([1]C012!$C$79:$C$90)</f>
        <v>0</v>
      </c>
      <c r="D623" s="30"/>
      <c r="E623" s="56">
        <f>SUM([1]C012!$D$79:$D$90)</f>
        <v>0</v>
      </c>
      <c r="F623" s="25">
        <f t="shared" si="24"/>
        <v>0</v>
      </c>
      <c r="G623" s="30"/>
      <c r="H623" s="61">
        <f>SUM([1]C012!$E$79:$E$90)</f>
        <v>0</v>
      </c>
      <c r="I623" s="5">
        <f t="shared" si="25"/>
        <v>0</v>
      </c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</row>
    <row r="624" spans="1:38">
      <c r="A624" s="7" t="s">
        <v>96</v>
      </c>
      <c r="B624" s="7"/>
      <c r="C624" s="55">
        <f>SUM([1]C078!$C$81:$C$95)</f>
        <v>0</v>
      </c>
      <c r="D624" s="30"/>
      <c r="E624" s="56">
        <f>SUM([1]C078!$D$81:$D$95)</f>
        <v>0</v>
      </c>
      <c r="F624" s="25">
        <f t="shared" si="24"/>
        <v>0</v>
      </c>
      <c r="G624" s="30"/>
      <c r="H624" s="61">
        <f>SUM([1]C078!$E$81:$E$95)</f>
        <v>0</v>
      </c>
      <c r="I624" s="5">
        <f t="shared" si="25"/>
        <v>0</v>
      </c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</row>
    <row r="625" spans="1:38">
      <c r="A625" s="50" t="s">
        <v>97</v>
      </c>
      <c r="B625" s="26"/>
      <c r="C625" s="59">
        <f>SUM(C622:C624,C618)</f>
        <v>43910</v>
      </c>
      <c r="D625" s="21"/>
      <c r="E625" s="27">
        <f>SUM(E622:E624,E618)</f>
        <v>51152</v>
      </c>
      <c r="F625" s="25">
        <f>IF(C625=0,0,((E625-C625)/C625))</f>
        <v>0.16492826235481667</v>
      </c>
      <c r="G625" s="21"/>
      <c r="H625" s="139">
        <f>SUM(H622:H624,H618)</f>
        <v>60055</v>
      </c>
      <c r="I625" s="5">
        <f>IF(E625=0,0,((H625-E625)/E625))</f>
        <v>0.17404989052236472</v>
      </c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</row>
    <row r="626" spans="1:38">
      <c r="A626" s="60"/>
      <c r="B626" s="60"/>
      <c r="C626" s="16"/>
      <c r="D626" s="60"/>
      <c r="E626" s="16"/>
      <c r="F626" s="17"/>
      <c r="G626" s="60"/>
      <c r="H626" s="16"/>
      <c r="I626" s="17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</row>
    <row r="627" spans="1:38">
      <c r="A627" s="60"/>
      <c r="B627" s="60"/>
      <c r="C627" s="16"/>
      <c r="D627" s="60"/>
      <c r="E627" s="16"/>
      <c r="F627" s="60"/>
      <c r="G627" s="60"/>
      <c r="H627" s="16"/>
      <c r="I627" s="60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</row>
    <row r="628" spans="1:38">
      <c r="A628" s="60"/>
      <c r="B628" s="60"/>
      <c r="C628" s="16"/>
      <c r="D628" s="60"/>
      <c r="E628" s="16"/>
      <c r="F628" s="60"/>
      <c r="G628" s="60"/>
      <c r="H628" s="16"/>
      <c r="I628" s="60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</row>
    <row r="629" spans="1:38">
      <c r="A629" s="60"/>
      <c r="B629" s="60"/>
      <c r="C629" s="16"/>
      <c r="D629" s="60"/>
      <c r="E629" s="16"/>
      <c r="F629" s="60"/>
      <c r="G629" s="60"/>
      <c r="H629" s="16"/>
      <c r="I629" s="60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</row>
    <row r="630" spans="1:38">
      <c r="A630" s="60"/>
      <c r="B630" s="60"/>
      <c r="C630" s="16"/>
      <c r="D630" s="60"/>
      <c r="E630" s="16"/>
      <c r="F630" s="60"/>
      <c r="G630" s="60"/>
      <c r="H630" s="16"/>
      <c r="I630" s="60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</row>
    <row r="631" spans="1:38">
      <c r="A631" s="60"/>
      <c r="B631" s="60"/>
      <c r="C631" s="16"/>
      <c r="D631" s="60"/>
      <c r="E631" s="16"/>
      <c r="F631" s="60"/>
      <c r="G631" s="60"/>
      <c r="H631" s="16"/>
      <c r="I631" s="60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</row>
    <row r="632" spans="1:38">
      <c r="A632" s="60"/>
      <c r="B632" s="60"/>
      <c r="C632" s="16"/>
      <c r="D632" s="60"/>
      <c r="E632" s="16"/>
      <c r="F632" s="60"/>
      <c r="G632" s="60"/>
      <c r="H632" s="16"/>
      <c r="I632" s="60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</row>
    <row r="633" spans="1:38">
      <c r="A633" s="60"/>
      <c r="B633" s="60"/>
      <c r="C633" s="16"/>
      <c r="D633" s="60"/>
      <c r="E633" s="16"/>
      <c r="F633" s="60"/>
      <c r="G633" s="60"/>
      <c r="H633" s="16"/>
      <c r="I633" s="60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</row>
    <row r="634" spans="1:38">
      <c r="A634" s="60"/>
      <c r="B634" s="60"/>
      <c r="C634" s="16"/>
      <c r="D634" s="60"/>
      <c r="E634" s="16"/>
      <c r="F634" s="60"/>
      <c r="G634" s="60"/>
      <c r="H634" s="16"/>
      <c r="I634" s="60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</row>
    <row r="635" spans="1:38">
      <c r="A635" s="60"/>
      <c r="B635" s="60"/>
      <c r="C635" s="16"/>
      <c r="D635" s="60"/>
      <c r="E635" s="16"/>
      <c r="F635" s="60"/>
      <c r="G635" s="60"/>
      <c r="H635" s="16"/>
      <c r="I635" s="60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</row>
    <row r="636" spans="1:38">
      <c r="A636" s="60"/>
      <c r="B636" s="60"/>
      <c r="C636" s="16"/>
      <c r="D636" s="60"/>
      <c r="E636" s="16"/>
      <c r="F636" s="60"/>
      <c r="G636" s="60"/>
      <c r="H636" s="16"/>
      <c r="I636" s="60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</row>
    <row r="637" spans="1:38">
      <c r="A637" s="60"/>
      <c r="B637" s="60"/>
      <c r="C637" s="16"/>
      <c r="D637" s="60"/>
      <c r="E637" s="16"/>
      <c r="F637" s="60"/>
      <c r="G637" s="60"/>
      <c r="H637" s="16"/>
      <c r="I637" s="60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</row>
    <row r="638" spans="1:38">
      <c r="A638" s="60"/>
      <c r="B638" s="60"/>
      <c r="C638" s="16"/>
      <c r="D638" s="60"/>
      <c r="E638" s="16"/>
      <c r="F638" s="60"/>
      <c r="G638" s="60"/>
      <c r="H638" s="16"/>
      <c r="I638" s="60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</row>
    <row r="639" spans="1:38">
      <c r="A639" s="60"/>
      <c r="B639" s="60"/>
      <c r="C639" s="16"/>
      <c r="D639" s="60"/>
      <c r="E639" s="16"/>
      <c r="F639" s="60"/>
      <c r="G639" s="60"/>
      <c r="H639" s="16"/>
      <c r="I639" s="60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</row>
    <row r="640" spans="1:38">
      <c r="A640" s="60"/>
      <c r="B640" s="60"/>
      <c r="C640" s="16"/>
      <c r="D640" s="60"/>
      <c r="E640" s="16"/>
      <c r="F640" s="60"/>
      <c r="G640" s="60"/>
      <c r="H640" s="16"/>
      <c r="I640" s="60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</row>
    <row r="641" spans="1:38">
      <c r="A641" s="60"/>
      <c r="B641" s="60"/>
      <c r="C641" s="16"/>
      <c r="D641" s="60"/>
      <c r="E641" s="16"/>
      <c r="F641" s="60"/>
      <c r="G641" s="60"/>
      <c r="H641" s="16"/>
      <c r="I641" s="60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</row>
    <row r="642" spans="1:38">
      <c r="A642" s="60"/>
      <c r="B642" s="60"/>
      <c r="C642" s="16"/>
      <c r="D642" s="60"/>
      <c r="E642" s="16"/>
      <c r="F642" s="60"/>
      <c r="G642" s="60"/>
      <c r="H642" s="16"/>
      <c r="I642" s="60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</row>
    <row r="643" spans="1:38">
      <c r="A643" s="60"/>
      <c r="B643" s="60"/>
      <c r="C643" s="16"/>
      <c r="D643" s="60"/>
      <c r="E643" s="16"/>
      <c r="F643" s="60"/>
      <c r="G643" s="60"/>
      <c r="H643" s="16"/>
      <c r="I643" s="60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</row>
    <row r="644" spans="1:38">
      <c r="A644" s="60"/>
      <c r="B644" s="60"/>
      <c r="C644" s="16"/>
      <c r="D644" s="60"/>
      <c r="E644" s="16"/>
      <c r="F644" s="60"/>
      <c r="G644" s="60"/>
      <c r="H644" s="16"/>
      <c r="I644" s="60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</row>
    <row r="645" spans="1:38">
      <c r="A645" s="60"/>
      <c r="B645" s="60"/>
      <c r="C645" s="16"/>
      <c r="D645" s="60"/>
      <c r="E645" s="16"/>
      <c r="F645" s="60"/>
      <c r="G645" s="60"/>
      <c r="H645" s="16"/>
      <c r="I645" s="60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</row>
    <row r="646" spans="1:38">
      <c r="A646" s="60" t="s">
        <v>105</v>
      </c>
      <c r="B646" s="60"/>
      <c r="C646" s="16"/>
      <c r="D646" s="60"/>
      <c r="E646" s="16"/>
      <c r="F646" s="60"/>
      <c r="G646" s="60"/>
      <c r="H646" s="16"/>
      <c r="I646" s="60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</row>
    <row r="647" spans="1:38" ht="7.5" customHeight="1">
      <c r="A647" s="60"/>
      <c r="B647" s="60"/>
      <c r="C647" s="16"/>
      <c r="D647" s="60"/>
      <c r="E647" s="16"/>
      <c r="F647" s="60"/>
      <c r="G647" s="60"/>
      <c r="H647" s="16"/>
      <c r="I647" s="60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</row>
    <row r="648" spans="1:38">
      <c r="A648" s="60" t="str">
        <f>A492</f>
        <v>Amount per pupil excludes the following funds:  Adult Education, Adult Supplemental Education, and Special Education Coop.</v>
      </c>
      <c r="B648" s="60"/>
      <c r="C648" s="16"/>
      <c r="D648" s="60"/>
      <c r="E648" s="16"/>
      <c r="F648" s="60"/>
      <c r="G648" s="60"/>
      <c r="H648" s="16"/>
      <c r="I648" s="60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</row>
    <row r="649" spans="1:38">
      <c r="A649" s="60"/>
      <c r="B649" s="60"/>
      <c r="C649" s="16"/>
      <c r="D649" s="60"/>
      <c r="E649" s="16"/>
      <c r="F649" s="60"/>
      <c r="G649" s="60"/>
      <c r="H649" s="16"/>
      <c r="I649" s="60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</row>
    <row r="650" spans="1:38" ht="6.75" customHeight="1">
      <c r="A650" s="60"/>
      <c r="B650" s="60"/>
      <c r="C650" s="16"/>
      <c r="D650" s="60"/>
      <c r="E650" s="16"/>
      <c r="F650" s="60"/>
      <c r="G650" s="60"/>
      <c r="H650" s="16"/>
      <c r="I650" s="60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</row>
    <row r="651" spans="1:38">
      <c r="A651" s="60" t="str">
        <f>A495</f>
        <v xml:space="preserve">*FTE enrollment is based on  9/20 and 2/20,  including 4yr old at-risk.  Beginning in the 2017-18 school year, full-day kindergarten is funded as  </v>
      </c>
      <c r="B651" s="60"/>
      <c r="C651" s="16"/>
      <c r="D651" s="60"/>
      <c r="E651" s="16"/>
      <c r="F651" s="60"/>
      <c r="G651" s="60"/>
      <c r="H651" s="16"/>
      <c r="I651" s="60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</row>
    <row r="652" spans="1:38">
      <c r="A652" s="60" t="str">
        <f>A496</f>
        <v>1.0 FTE.  If the district offered full-day kindergarten in the 2017-18 school year, the 2016-17 kindergarten FTE is funded as 1.0 regardless of attendance.</v>
      </c>
      <c r="B652" s="60"/>
      <c r="C652" s="16"/>
      <c r="D652" s="60"/>
      <c r="E652" s="16"/>
      <c r="F652" s="60"/>
      <c r="G652" s="60"/>
      <c r="H652" s="16"/>
      <c r="I652" s="60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</row>
    <row r="653" spans="1:38">
      <c r="A653" s="60" t="str">
        <f>A497</f>
        <v>Includes virtual enrollment.</v>
      </c>
      <c r="B653" s="60"/>
      <c r="C653" s="16"/>
      <c r="D653" s="60"/>
      <c r="E653" s="16"/>
      <c r="F653" s="60"/>
      <c r="G653" s="60"/>
      <c r="H653" s="16"/>
      <c r="I653" s="60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</row>
    <row r="654" spans="1:38">
      <c r="A654" s="60"/>
      <c r="B654" s="60"/>
      <c r="C654" s="60"/>
      <c r="D654" s="60"/>
      <c r="E654" s="92" t="s">
        <v>0</v>
      </c>
      <c r="F654" s="92"/>
      <c r="G654" s="92"/>
      <c r="H654" s="1">
        <f>H1</f>
        <v>241</v>
      </c>
      <c r="I654" s="1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</row>
    <row r="655" spans="1:38">
      <c r="A655" s="60"/>
      <c r="B655" s="60"/>
      <c r="C655" s="60"/>
      <c r="D655" s="60"/>
      <c r="E655" s="60"/>
      <c r="F655" s="60"/>
      <c r="G655" s="60"/>
      <c r="H655" s="60"/>
      <c r="I655" s="60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</row>
    <row r="656" spans="1:38" ht="18">
      <c r="A656" s="95" t="s">
        <v>111</v>
      </c>
      <c r="B656" s="96"/>
      <c r="C656" s="96"/>
      <c r="D656" s="96"/>
      <c r="E656" s="97"/>
      <c r="F656" s="97"/>
      <c r="G656" s="97"/>
      <c r="H656" s="96"/>
      <c r="I656" s="96"/>
      <c r="J656" s="102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</row>
    <row r="657" spans="1:38" ht="18">
      <c r="A657" s="120"/>
      <c r="B657" s="96"/>
      <c r="C657" s="96"/>
      <c r="D657" s="96"/>
      <c r="E657" s="97"/>
      <c r="F657" s="97"/>
      <c r="G657" s="97"/>
      <c r="H657" s="96"/>
      <c r="I657" s="96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</row>
    <row r="658" spans="1:38">
      <c r="A658" s="60"/>
      <c r="B658" s="34" t="s">
        <v>1</v>
      </c>
      <c r="C658" s="63"/>
      <c r="D658" s="64"/>
      <c r="E658" s="65"/>
      <c r="F658" s="66" t="s">
        <v>2</v>
      </c>
      <c r="G658" s="64"/>
      <c r="H658" s="65"/>
      <c r="I658" s="2" t="s">
        <v>2</v>
      </c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</row>
    <row r="659" spans="1:38">
      <c r="A659" s="60"/>
      <c r="B659" s="37"/>
      <c r="C659" s="67" t="str">
        <f>C6</f>
        <v>2016-2017</v>
      </c>
      <c r="D659" s="37"/>
      <c r="E659" s="68" t="str">
        <f>E6</f>
        <v>2017-2018</v>
      </c>
      <c r="F659" s="69" t="s">
        <v>4</v>
      </c>
      <c r="G659" s="37"/>
      <c r="H659" s="68" t="str">
        <f>H6</f>
        <v>2018-2019</v>
      </c>
      <c r="I659" s="3" t="s">
        <v>4</v>
      </c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</row>
    <row r="660" spans="1:38">
      <c r="A660" s="60"/>
      <c r="B660" s="39" t="s">
        <v>5</v>
      </c>
      <c r="C660" s="70" t="s">
        <v>6</v>
      </c>
      <c r="D660" s="37"/>
      <c r="E660" s="71" t="s">
        <v>6</v>
      </c>
      <c r="F660" s="72" t="s">
        <v>8</v>
      </c>
      <c r="G660" s="37"/>
      <c r="H660" s="71" t="s">
        <v>9</v>
      </c>
      <c r="I660" s="22" t="s">
        <v>8</v>
      </c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</row>
    <row r="661" spans="1:38">
      <c r="A661" s="23"/>
      <c r="B661" s="23"/>
      <c r="C661" s="113"/>
      <c r="D661" s="29"/>
      <c r="E661" s="42"/>
      <c r="F661" s="113"/>
      <c r="G661" s="29"/>
      <c r="H661" s="42"/>
      <c r="I661" s="2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</row>
    <row r="662" spans="1:38">
      <c r="A662" s="26" t="s">
        <v>53</v>
      </c>
      <c r="B662" s="26"/>
      <c r="C662" s="59">
        <f>SUM([1]C06!$C$136:$C$152)</f>
        <v>322280</v>
      </c>
      <c r="D662" s="30"/>
      <c r="E662" s="27">
        <f>SUM([1]C06!$D$136:$D$152)</f>
        <v>402631</v>
      </c>
      <c r="F662" s="25">
        <f>IF(C662=0,0,((E662-C662)/C662))</f>
        <v>0.24932046667494104</v>
      </c>
      <c r="G662" s="30"/>
      <c r="H662" s="27">
        <f>SUM([1]C06!$E$136:$E$152)</f>
        <v>389709</v>
      </c>
      <c r="I662" s="5">
        <f>IF(E662=0,0,((H662-E662)/E662))</f>
        <v>-3.209390235724522E-2</v>
      </c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</row>
    <row r="663" spans="1:38">
      <c r="A663" s="26" t="s">
        <v>55</v>
      </c>
      <c r="B663" s="26"/>
      <c r="C663" s="57">
        <f>SUM([1]C07!$C$103:$C$119)</f>
        <v>0</v>
      </c>
      <c r="D663" s="30"/>
      <c r="E663" s="47">
        <f>SUM([1]C07!$D$103:$D$119)</f>
        <v>0</v>
      </c>
      <c r="F663" s="25">
        <f t="shared" ref="F663:F697" si="26">IF(C663=0,0,((E663-C663)/C663))</f>
        <v>0</v>
      </c>
      <c r="G663" s="30"/>
      <c r="H663" s="47">
        <f>SUM([1]C07!$E$103:$E$119)</f>
        <v>0</v>
      </c>
      <c r="I663" s="5">
        <f t="shared" ref="I663:I701" si="27">IF(E663=0,0,((H663-E663)/E663))</f>
        <v>0</v>
      </c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</row>
    <row r="664" spans="1:38">
      <c r="A664" s="7" t="s">
        <v>54</v>
      </c>
      <c r="B664" s="7"/>
      <c r="C664" s="55">
        <f>SUM([1]C08!$C$114:$C$128)</f>
        <v>0</v>
      </c>
      <c r="D664" s="30"/>
      <c r="E664" s="56">
        <f>SUM([1]C08!$D$114:$D$128)</f>
        <v>0</v>
      </c>
      <c r="F664" s="25">
        <f t="shared" si="26"/>
        <v>0</v>
      </c>
      <c r="G664" s="30"/>
      <c r="H664" s="56">
        <f>SUM([1]C08!$E$114:$E$128)</f>
        <v>0</v>
      </c>
      <c r="I664" s="5">
        <f t="shared" si="27"/>
        <v>0</v>
      </c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</row>
    <row r="665" spans="1:38">
      <c r="A665" s="7" t="s">
        <v>57</v>
      </c>
      <c r="B665" s="7"/>
      <c r="C665" s="55">
        <v>0</v>
      </c>
      <c r="D665" s="30"/>
      <c r="E665" s="56">
        <v>0</v>
      </c>
      <c r="F665" s="25">
        <f t="shared" si="26"/>
        <v>0</v>
      </c>
      <c r="G665" s="30"/>
      <c r="H665" s="56">
        <v>0</v>
      </c>
      <c r="I665" s="5">
        <f t="shared" si="27"/>
        <v>0</v>
      </c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</row>
    <row r="666" spans="1:38">
      <c r="A666" s="7" t="s">
        <v>59</v>
      </c>
      <c r="B666" s="7"/>
      <c r="C666" s="55">
        <v>0</v>
      </c>
      <c r="D666" s="30"/>
      <c r="E666" s="56">
        <v>0</v>
      </c>
      <c r="F666" s="25">
        <f t="shared" si="26"/>
        <v>0</v>
      </c>
      <c r="G666" s="30"/>
      <c r="H666" s="56">
        <v>0</v>
      </c>
      <c r="I666" s="5">
        <f t="shared" si="27"/>
        <v>0</v>
      </c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</row>
    <row r="667" spans="1:38">
      <c r="A667" s="7" t="s">
        <v>60</v>
      </c>
      <c r="B667" s="126">
        <v>14</v>
      </c>
      <c r="C667" s="55">
        <v>0</v>
      </c>
      <c r="D667" s="30"/>
      <c r="E667" s="56">
        <v>0</v>
      </c>
      <c r="F667" s="25">
        <f t="shared" si="26"/>
        <v>0</v>
      </c>
      <c r="G667" s="30"/>
      <c r="H667" s="56">
        <v>0</v>
      </c>
      <c r="I667" s="5">
        <f t="shared" si="27"/>
        <v>0</v>
      </c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</row>
    <row r="668" spans="1:38">
      <c r="A668" s="7" t="s">
        <v>62</v>
      </c>
      <c r="B668" s="126"/>
      <c r="C668" s="55">
        <v>0</v>
      </c>
      <c r="D668" s="30"/>
      <c r="E668" s="56">
        <v>0</v>
      </c>
      <c r="F668" s="25">
        <f t="shared" si="26"/>
        <v>0</v>
      </c>
      <c r="G668" s="30"/>
      <c r="H668" s="56">
        <v>0</v>
      </c>
      <c r="I668" s="5">
        <f t="shared" si="27"/>
        <v>0</v>
      </c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</row>
    <row r="669" spans="1:38">
      <c r="A669" s="7" t="s">
        <v>63</v>
      </c>
      <c r="B669" s="126"/>
      <c r="C669" s="55">
        <f>SUM([1]C016!$C$70:$C$72)</f>
        <v>0</v>
      </c>
      <c r="D669" s="30"/>
      <c r="E669" s="55">
        <f>SUM([1]C016!$D$70:$D$72)</f>
        <v>0</v>
      </c>
      <c r="F669" s="25">
        <f t="shared" si="26"/>
        <v>0</v>
      </c>
      <c r="G669" s="30"/>
      <c r="H669" s="55">
        <f>SUM([1]C016!$E$70:$E$72)</f>
        <v>0</v>
      </c>
      <c r="I669" s="5">
        <f t="shared" si="27"/>
        <v>0</v>
      </c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</row>
    <row r="670" spans="1:38">
      <c r="A670" s="7" t="s">
        <v>107</v>
      </c>
      <c r="B670" s="126">
        <v>18</v>
      </c>
      <c r="C670" s="55">
        <v>0</v>
      </c>
      <c r="D670" s="30"/>
      <c r="E670" s="56">
        <v>0</v>
      </c>
      <c r="F670" s="25">
        <f t="shared" si="26"/>
        <v>0</v>
      </c>
      <c r="G670" s="30"/>
      <c r="H670" s="56">
        <v>0</v>
      </c>
      <c r="I670" s="5">
        <f t="shared" si="27"/>
        <v>0</v>
      </c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</row>
    <row r="671" spans="1:38">
      <c r="A671" s="7" t="s">
        <v>66</v>
      </c>
      <c r="B671" s="126"/>
      <c r="C671" s="55">
        <v>0</v>
      </c>
      <c r="D671" s="30"/>
      <c r="E671" s="56">
        <v>0</v>
      </c>
      <c r="F671" s="25">
        <f t="shared" si="26"/>
        <v>0</v>
      </c>
      <c r="G671" s="30"/>
      <c r="H671" s="56">
        <v>0</v>
      </c>
      <c r="I671" s="5">
        <f t="shared" si="27"/>
        <v>0</v>
      </c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</row>
    <row r="672" spans="1:38">
      <c r="A672" s="7" t="s">
        <v>67</v>
      </c>
      <c r="B672" s="126"/>
      <c r="C672" s="55">
        <v>0</v>
      </c>
      <c r="D672" s="30"/>
      <c r="E672" s="56">
        <v>0</v>
      </c>
      <c r="F672" s="25">
        <f t="shared" si="26"/>
        <v>0</v>
      </c>
      <c r="G672" s="30"/>
      <c r="H672" s="56">
        <v>0</v>
      </c>
      <c r="I672" s="5">
        <f t="shared" si="27"/>
        <v>0</v>
      </c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</row>
    <row r="673" spans="1:38">
      <c r="A673" s="7" t="s">
        <v>68</v>
      </c>
      <c r="B673" s="126">
        <v>24</v>
      </c>
      <c r="C673" s="55">
        <v>0</v>
      </c>
      <c r="D673" s="30"/>
      <c r="E673" s="56">
        <v>0</v>
      </c>
      <c r="F673" s="25">
        <f t="shared" si="26"/>
        <v>0</v>
      </c>
      <c r="G673" s="30"/>
      <c r="H673" s="56">
        <v>0</v>
      </c>
      <c r="I673" s="5">
        <f t="shared" si="27"/>
        <v>0</v>
      </c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</row>
    <row r="674" spans="1:38">
      <c r="A674" s="7" t="s">
        <v>69</v>
      </c>
      <c r="B674" s="126">
        <v>26</v>
      </c>
      <c r="C674" s="55">
        <v>0</v>
      </c>
      <c r="D674" s="30"/>
      <c r="E674" s="56">
        <v>0</v>
      </c>
      <c r="F674" s="25">
        <f t="shared" si="26"/>
        <v>0</v>
      </c>
      <c r="G674" s="30"/>
      <c r="H674" s="56">
        <v>0</v>
      </c>
      <c r="I674" s="5">
        <f t="shared" si="27"/>
        <v>0</v>
      </c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</row>
    <row r="675" spans="1:38">
      <c r="A675" s="7" t="s">
        <v>70</v>
      </c>
      <c r="B675" s="126">
        <v>28</v>
      </c>
      <c r="C675" s="55">
        <v>0</v>
      </c>
      <c r="D675" s="30"/>
      <c r="E675" s="56">
        <v>0</v>
      </c>
      <c r="F675" s="25">
        <f t="shared" si="26"/>
        <v>0</v>
      </c>
      <c r="G675" s="30"/>
      <c r="H675" s="56">
        <v>0</v>
      </c>
      <c r="I675" s="5">
        <f t="shared" si="27"/>
        <v>0</v>
      </c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</row>
    <row r="676" spans="1:38">
      <c r="A676" s="7" t="s">
        <v>72</v>
      </c>
      <c r="B676" s="126"/>
      <c r="C676" s="55">
        <v>0</v>
      </c>
      <c r="D676" s="30"/>
      <c r="E676" s="56">
        <v>0</v>
      </c>
      <c r="F676" s="25">
        <f t="shared" si="26"/>
        <v>0</v>
      </c>
      <c r="G676" s="30"/>
      <c r="H676" s="56">
        <v>0</v>
      </c>
      <c r="I676" s="5">
        <f t="shared" si="27"/>
        <v>0</v>
      </c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</row>
    <row r="677" spans="1:38">
      <c r="A677" s="7" t="s">
        <v>56</v>
      </c>
      <c r="B677" s="126"/>
      <c r="C677" s="55">
        <f>SUM([1]C030!$C$109:$C$120)</f>
        <v>0</v>
      </c>
      <c r="D677" s="30"/>
      <c r="E677" s="56">
        <f>SUM([1]C030!$D$109:$D$120)</f>
        <v>0</v>
      </c>
      <c r="F677" s="25">
        <f t="shared" si="26"/>
        <v>0</v>
      </c>
      <c r="G677" s="30"/>
      <c r="H677" s="56">
        <f>SUM([1]C030!$E$109:$E$120)</f>
        <v>0</v>
      </c>
      <c r="I677" s="5">
        <f t="shared" si="27"/>
        <v>0</v>
      </c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</row>
    <row r="678" spans="1:38">
      <c r="A678" s="7" t="s">
        <v>73</v>
      </c>
      <c r="B678" s="126"/>
      <c r="C678" s="55">
        <v>0</v>
      </c>
      <c r="D678" s="30"/>
      <c r="E678" s="56">
        <v>0</v>
      </c>
      <c r="F678" s="25">
        <f t="shared" si="26"/>
        <v>0</v>
      </c>
      <c r="G678" s="30"/>
      <c r="H678" s="56">
        <v>0</v>
      </c>
      <c r="I678" s="5">
        <f t="shared" si="27"/>
        <v>0</v>
      </c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</row>
    <row r="679" spans="1:38">
      <c r="A679" s="7" t="str">
        <f>A438</f>
        <v>Career and Postsecondary Ed.</v>
      </c>
      <c r="B679" s="126"/>
      <c r="C679" s="55">
        <v>0</v>
      </c>
      <c r="D679" s="30"/>
      <c r="E679" s="56">
        <v>0</v>
      </c>
      <c r="F679" s="25">
        <f t="shared" si="26"/>
        <v>0</v>
      </c>
      <c r="G679" s="30"/>
      <c r="H679" s="56">
        <v>0</v>
      </c>
      <c r="I679" s="5">
        <f t="shared" si="27"/>
        <v>0</v>
      </c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</row>
    <row r="680" spans="1:38">
      <c r="A680" s="7" t="s">
        <v>74</v>
      </c>
      <c r="B680" s="126"/>
      <c r="C680" s="55">
        <f>SUM([1]C035!$C$112:$C$126)</f>
        <v>0</v>
      </c>
      <c r="D680" s="30"/>
      <c r="E680" s="55">
        <f>SUM([1]C035!$D$112:$D$126)</f>
        <v>0</v>
      </c>
      <c r="F680" s="25">
        <f t="shared" si="26"/>
        <v>0</v>
      </c>
      <c r="G680" s="30"/>
      <c r="H680" s="55">
        <f>SUM([1]C035!$E$112:$E$126)</f>
        <v>0</v>
      </c>
      <c r="I680" s="5">
        <f t="shared" si="27"/>
        <v>0</v>
      </c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</row>
    <row r="681" spans="1:38">
      <c r="A681" s="7" t="s">
        <v>112</v>
      </c>
      <c r="B681" s="126"/>
      <c r="C681" s="55">
        <f>SUM([1]C042!$C$41:$C$43)</f>
        <v>0</v>
      </c>
      <c r="D681" s="30"/>
      <c r="E681" s="56">
        <f>SUM([1]C042!$D$41:$D$43)</f>
        <v>0</v>
      </c>
      <c r="F681" s="25">
        <f t="shared" si="26"/>
        <v>0</v>
      </c>
      <c r="G681" s="30"/>
      <c r="H681" s="56">
        <f>SUM([1]C042!$E$41:$E$43)</f>
        <v>0</v>
      </c>
      <c r="I681" s="5">
        <f t="shared" si="27"/>
        <v>0</v>
      </c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</row>
    <row r="682" spans="1:38">
      <c r="A682" s="7" t="s">
        <v>77</v>
      </c>
      <c r="B682" s="126">
        <v>44</v>
      </c>
      <c r="C682" s="55">
        <v>0</v>
      </c>
      <c r="D682" s="30"/>
      <c r="E682" s="56">
        <v>0</v>
      </c>
      <c r="F682" s="25">
        <f t="shared" si="26"/>
        <v>0</v>
      </c>
      <c r="G682" s="30"/>
      <c r="H682" s="56">
        <v>0</v>
      </c>
      <c r="I682" s="5">
        <f t="shared" si="27"/>
        <v>0</v>
      </c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</row>
    <row r="683" spans="1:38">
      <c r="A683" s="7" t="s">
        <v>79</v>
      </c>
      <c r="B683" s="126">
        <v>45</v>
      </c>
      <c r="C683" s="55">
        <v>0</v>
      </c>
      <c r="D683" s="30"/>
      <c r="E683" s="56">
        <v>0</v>
      </c>
      <c r="F683" s="25">
        <f t="shared" si="26"/>
        <v>0</v>
      </c>
      <c r="G683" s="30"/>
      <c r="H683" s="56">
        <v>0</v>
      </c>
      <c r="I683" s="5">
        <f t="shared" si="27"/>
        <v>0</v>
      </c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</row>
    <row r="684" spans="1:38">
      <c r="A684" s="7" t="s">
        <v>109</v>
      </c>
      <c r="B684" s="126">
        <v>46</v>
      </c>
      <c r="C684" s="55">
        <v>0</v>
      </c>
      <c r="D684" s="30"/>
      <c r="E684" s="56">
        <v>0</v>
      </c>
      <c r="F684" s="25">
        <f t="shared" si="26"/>
        <v>0</v>
      </c>
      <c r="G684" s="30"/>
      <c r="H684" s="140"/>
      <c r="I684" s="129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</row>
    <row r="685" spans="1:38">
      <c r="A685" s="7" t="s">
        <v>81</v>
      </c>
      <c r="B685" s="126"/>
      <c r="C685" s="55">
        <f>[1]C051!$C$25</f>
        <v>14058</v>
      </c>
      <c r="D685" s="30"/>
      <c r="E685" s="61">
        <f>[1]C051!$D$25</f>
        <v>20447</v>
      </c>
      <c r="F685" s="25">
        <f t="shared" si="26"/>
        <v>0.45447432067150378</v>
      </c>
      <c r="G685" s="30"/>
      <c r="H685" s="56">
        <f>[1]C051!$E$25</f>
        <v>27785</v>
      </c>
      <c r="I685" s="5">
        <f t="shared" si="27"/>
        <v>0.35887905316183305</v>
      </c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</row>
    <row r="686" spans="1:38">
      <c r="A686" s="7" t="s">
        <v>83</v>
      </c>
      <c r="B686" s="126"/>
      <c r="C686" s="55">
        <f>SUM([1]C053!$C$89:$C$103)</f>
        <v>0</v>
      </c>
      <c r="D686" s="30"/>
      <c r="E686" s="55">
        <f>SUM([1]C053!$D$89:$D$103)</f>
        <v>0</v>
      </c>
      <c r="F686" s="25">
        <f t="shared" si="26"/>
        <v>0</v>
      </c>
      <c r="G686" s="30"/>
      <c r="H686" s="140"/>
      <c r="I686" s="129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</row>
    <row r="687" spans="1:38">
      <c r="A687" s="7" t="s">
        <v>84</v>
      </c>
      <c r="B687" s="126">
        <v>54</v>
      </c>
      <c r="C687" s="55">
        <v>0</v>
      </c>
      <c r="D687" s="30"/>
      <c r="E687" s="56">
        <v>0</v>
      </c>
      <c r="F687" s="25">
        <f t="shared" si="26"/>
        <v>0</v>
      </c>
      <c r="G687" s="30"/>
      <c r="H687" s="140"/>
      <c r="I687" s="129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</row>
    <row r="688" spans="1:38">
      <c r="A688" s="23" t="s">
        <v>85</v>
      </c>
      <c r="B688" s="127"/>
      <c r="C688" s="55">
        <v>0</v>
      </c>
      <c r="D688" s="30"/>
      <c r="E688" s="56">
        <v>0</v>
      </c>
      <c r="F688" s="25">
        <f t="shared" si="26"/>
        <v>0</v>
      </c>
      <c r="G688" s="30"/>
      <c r="H688" s="428"/>
      <c r="I688" s="421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</row>
    <row r="689" spans="1:38">
      <c r="A689" s="23" t="str">
        <f>A1404</f>
        <v>Bond and Interest #1</v>
      </c>
      <c r="B689" s="127">
        <v>62</v>
      </c>
      <c r="C689" s="55">
        <v>0</v>
      </c>
      <c r="D689" s="30"/>
      <c r="E689" s="56">
        <v>0</v>
      </c>
      <c r="F689" s="25">
        <f t="shared" si="26"/>
        <v>0</v>
      </c>
      <c r="G689" s="30"/>
      <c r="H689" s="56">
        <v>0</v>
      </c>
      <c r="I689" s="5">
        <f t="shared" si="27"/>
        <v>0</v>
      </c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</row>
    <row r="690" spans="1:38">
      <c r="A690" s="23" t="str">
        <f>A1405</f>
        <v>Bond and Interest #2</v>
      </c>
      <c r="B690" s="127">
        <v>63</v>
      </c>
      <c r="C690" s="55">
        <v>0</v>
      </c>
      <c r="D690" s="30"/>
      <c r="E690" s="56">
        <v>0</v>
      </c>
      <c r="F690" s="25">
        <f t="shared" si="26"/>
        <v>0</v>
      </c>
      <c r="G690" s="30"/>
      <c r="H690" s="56">
        <v>0</v>
      </c>
      <c r="I690" s="5">
        <f t="shared" si="27"/>
        <v>0</v>
      </c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</row>
    <row r="691" spans="1:38">
      <c r="A691" s="23" t="s">
        <v>86</v>
      </c>
      <c r="B691" s="127">
        <v>66</v>
      </c>
      <c r="C691" s="55">
        <v>0</v>
      </c>
      <c r="D691" s="30"/>
      <c r="E691" s="56">
        <v>0</v>
      </c>
      <c r="F691" s="25">
        <f t="shared" si="26"/>
        <v>0</v>
      </c>
      <c r="G691" s="30"/>
      <c r="H691" s="56">
        <v>0</v>
      </c>
      <c r="I691" s="5">
        <f t="shared" si="27"/>
        <v>0</v>
      </c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</row>
    <row r="692" spans="1:38">
      <c r="A692" s="23" t="s">
        <v>87</v>
      </c>
      <c r="B692" s="127">
        <v>67</v>
      </c>
      <c r="C692" s="55">
        <v>0</v>
      </c>
      <c r="D692" s="30"/>
      <c r="E692" s="56">
        <v>0</v>
      </c>
      <c r="F692" s="25">
        <f t="shared" si="26"/>
        <v>0</v>
      </c>
      <c r="G692" s="30"/>
      <c r="H692" s="56">
        <v>0</v>
      </c>
      <c r="I692" s="5">
        <f t="shared" si="27"/>
        <v>0</v>
      </c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</row>
    <row r="693" spans="1:38">
      <c r="A693" s="23" t="s">
        <v>88</v>
      </c>
      <c r="B693" s="127">
        <v>68</v>
      </c>
      <c r="C693" s="55">
        <v>0</v>
      </c>
      <c r="D693" s="30"/>
      <c r="E693" s="56">
        <v>0</v>
      </c>
      <c r="F693" s="25">
        <f t="shared" si="26"/>
        <v>0</v>
      </c>
      <c r="G693" s="30"/>
      <c r="H693" s="56">
        <v>0</v>
      </c>
      <c r="I693" s="5">
        <f t="shared" si="27"/>
        <v>0</v>
      </c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</row>
    <row r="694" spans="1:38">
      <c r="A694" s="130"/>
      <c r="B694" s="130"/>
      <c r="C694" s="131"/>
      <c r="D694" s="132"/>
      <c r="E694" s="133"/>
      <c r="F694" s="148"/>
      <c r="G694" s="132"/>
      <c r="H694" s="133"/>
      <c r="I694" s="129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</row>
    <row r="695" spans="1:38">
      <c r="A695" s="64" t="s">
        <v>89</v>
      </c>
      <c r="B695" s="23"/>
      <c r="C695" s="57">
        <f>SUM(C662:C693)</f>
        <v>336338</v>
      </c>
      <c r="D695" s="30"/>
      <c r="E695" s="47">
        <f>SUM(E662:E693)</f>
        <v>423078</v>
      </c>
      <c r="F695" s="25">
        <f t="shared" si="26"/>
        <v>0.25789533148202104</v>
      </c>
      <c r="G695" s="30"/>
      <c r="H695" s="47">
        <f>SUM(H662:H693)</f>
        <v>417494</v>
      </c>
      <c r="I695" s="5">
        <f t="shared" si="27"/>
        <v>-1.3198511858333451E-2</v>
      </c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</row>
    <row r="696" spans="1:38">
      <c r="A696" s="23" t="s">
        <v>91</v>
      </c>
      <c r="B696" s="23"/>
      <c r="C696" s="80">
        <f>H1646</f>
        <v>193</v>
      </c>
      <c r="D696" s="30"/>
      <c r="E696" s="81">
        <f>J1646</f>
        <v>199.5</v>
      </c>
      <c r="F696" s="25">
        <f t="shared" si="26"/>
        <v>3.367875647668394E-2</v>
      </c>
      <c r="G696" s="30"/>
      <c r="H696" s="81">
        <f>L1646</f>
        <v>200</v>
      </c>
      <c r="I696" s="5">
        <f t="shared" si="27"/>
        <v>2.5062656641604009E-3</v>
      </c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</row>
    <row r="697" spans="1:38">
      <c r="A697" s="23" t="s">
        <v>22</v>
      </c>
      <c r="B697" s="23"/>
      <c r="C697" s="57">
        <f>IF(C695=0,0,C695/C696)</f>
        <v>1742.6839378238342</v>
      </c>
      <c r="D697" s="30"/>
      <c r="E697" s="47">
        <f>IF(E695=0,0,E695/E696)</f>
        <v>2120.6917293233082</v>
      </c>
      <c r="F697" s="25">
        <f t="shared" si="26"/>
        <v>0.2169112730628073</v>
      </c>
      <c r="G697" s="30"/>
      <c r="H697" s="47">
        <f>IF(H695=0,0,H695/H696)</f>
        <v>2087.4699999999998</v>
      </c>
      <c r="I697" s="5">
        <f t="shared" si="27"/>
        <v>-1.5665515578687682E-2</v>
      </c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</row>
    <row r="698" spans="1:38">
      <c r="A698" s="130"/>
      <c r="B698" s="130"/>
      <c r="C698" s="131"/>
      <c r="D698" s="132"/>
      <c r="E698" s="133"/>
      <c r="F698" s="134"/>
      <c r="G698" s="132"/>
      <c r="H698" s="133"/>
      <c r="I698" s="129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</row>
    <row r="699" spans="1:38">
      <c r="A699" s="23" t="s">
        <v>93</v>
      </c>
      <c r="B699" s="23"/>
      <c r="C699" s="55">
        <f>SUM([1]C010!$C$131:$C$142)</f>
        <v>0</v>
      </c>
      <c r="D699" s="30"/>
      <c r="E699" s="56">
        <f>SUM([1]C010!$D$131:$D$142)</f>
        <v>0</v>
      </c>
      <c r="F699" s="25">
        <f>IF(B699=0,0,((E699-B699)/B699))</f>
        <v>0</v>
      </c>
      <c r="G699" s="30"/>
      <c r="H699" s="56">
        <f>SUM([1]C010!$E$131:$E$142)</f>
        <v>0</v>
      </c>
      <c r="I699" s="5">
        <f t="shared" si="27"/>
        <v>0</v>
      </c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</row>
    <row r="700" spans="1:38">
      <c r="A700" s="23" t="s">
        <v>94</v>
      </c>
      <c r="B700" s="23"/>
      <c r="C700" s="55">
        <v>0</v>
      </c>
      <c r="D700" s="30"/>
      <c r="E700" s="56">
        <v>0</v>
      </c>
      <c r="F700" s="25">
        <f>IF(B700=0,0,((E700-B700)/B700))</f>
        <v>0</v>
      </c>
      <c r="G700" s="30"/>
      <c r="H700" s="56">
        <v>0</v>
      </c>
      <c r="I700" s="5">
        <f t="shared" si="27"/>
        <v>0</v>
      </c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</row>
    <row r="701" spans="1:38">
      <c r="A701" s="7" t="s">
        <v>96</v>
      </c>
      <c r="B701" s="7"/>
      <c r="C701" s="55">
        <f>SUM([1]C078!$C$99:$C$110)</f>
        <v>0</v>
      </c>
      <c r="D701" s="30"/>
      <c r="E701" s="56">
        <f>SUM([1]C078!$D$99:$D$110)</f>
        <v>0</v>
      </c>
      <c r="F701" s="25">
        <f>IF(B701=0,0,((E701-B701)/B701))</f>
        <v>0</v>
      </c>
      <c r="G701" s="30"/>
      <c r="H701" s="56">
        <f>SUM([1]C078!$E$99:$E$110)</f>
        <v>0</v>
      </c>
      <c r="I701" s="5">
        <f t="shared" si="27"/>
        <v>0</v>
      </c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</row>
    <row r="702" spans="1:38">
      <c r="A702" s="62" t="s">
        <v>97</v>
      </c>
      <c r="B702" s="7"/>
      <c r="C702" s="55">
        <f>SUM(C699:C701,C695)</f>
        <v>336338</v>
      </c>
      <c r="D702" s="21"/>
      <c r="E702" s="56">
        <f>SUM(E699:E701,E695)</f>
        <v>423078</v>
      </c>
      <c r="F702" s="149">
        <f>IF(C702=0,0,((E702-C702)/C702))</f>
        <v>0.25789533148202104</v>
      </c>
      <c r="G702" s="21"/>
      <c r="H702" s="56">
        <f>SUM(H699:H701,H695)</f>
        <v>417494</v>
      </c>
      <c r="I702" s="5">
        <f>IF(E702=0,0,((H702-E702)/E702))</f>
        <v>-1.3198511858333451E-2</v>
      </c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</row>
    <row r="703" spans="1:38">
      <c r="A703" s="60"/>
      <c r="B703" s="60"/>
      <c r="C703" s="16"/>
      <c r="D703" s="60"/>
      <c r="E703" s="16"/>
      <c r="F703" s="60"/>
      <c r="G703" s="60"/>
      <c r="H703" s="16"/>
      <c r="I703" s="60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</row>
    <row r="704" spans="1:38">
      <c r="A704" s="60"/>
      <c r="B704" s="60"/>
      <c r="C704" s="16"/>
      <c r="D704" s="60"/>
      <c r="E704" s="16"/>
      <c r="F704" s="60"/>
      <c r="G704" s="60"/>
      <c r="H704" s="16"/>
      <c r="I704" s="60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</row>
    <row r="705" spans="1:38">
      <c r="A705" s="60"/>
      <c r="B705" s="60"/>
      <c r="C705" s="16"/>
      <c r="D705" s="60"/>
      <c r="E705" s="16"/>
      <c r="F705" s="60"/>
      <c r="G705" s="60"/>
      <c r="H705" s="16"/>
      <c r="I705" s="60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</row>
    <row r="706" spans="1:38">
      <c r="A706" s="60"/>
      <c r="B706" s="60"/>
      <c r="C706" s="16"/>
      <c r="D706" s="60"/>
      <c r="E706" s="16"/>
      <c r="F706" s="60"/>
      <c r="G706" s="60"/>
      <c r="H706" s="16"/>
      <c r="I706" s="60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</row>
    <row r="707" spans="1:38">
      <c r="A707" s="60"/>
      <c r="B707" s="60"/>
      <c r="C707" s="16"/>
      <c r="D707" s="60"/>
      <c r="E707" s="16"/>
      <c r="F707" s="60"/>
      <c r="G707" s="60"/>
      <c r="H707" s="16"/>
      <c r="I707" s="60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</row>
    <row r="708" spans="1:38">
      <c r="A708" s="60"/>
      <c r="B708" s="60"/>
      <c r="C708" s="16"/>
      <c r="D708" s="60"/>
      <c r="E708" s="16"/>
      <c r="F708" s="60"/>
      <c r="G708" s="60"/>
      <c r="H708" s="16"/>
      <c r="I708" s="60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</row>
    <row r="709" spans="1:38">
      <c r="A709" s="60"/>
      <c r="B709" s="60"/>
      <c r="C709" s="16"/>
      <c r="D709" s="60"/>
      <c r="E709" s="16"/>
      <c r="F709" s="60"/>
      <c r="G709" s="60"/>
      <c r="H709" s="16"/>
      <c r="I709" s="60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</row>
    <row r="710" spans="1:38">
      <c r="A710" s="60"/>
      <c r="B710" s="60"/>
      <c r="C710" s="16"/>
      <c r="D710" s="60"/>
      <c r="E710" s="16"/>
      <c r="F710" s="60"/>
      <c r="G710" s="60"/>
      <c r="H710" s="16"/>
      <c r="I710" s="60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</row>
    <row r="711" spans="1:38">
      <c r="A711" s="60"/>
      <c r="B711" s="60"/>
      <c r="C711" s="16"/>
      <c r="D711" s="60"/>
      <c r="E711" s="16"/>
      <c r="F711" s="60"/>
      <c r="G711" s="60"/>
      <c r="H711" s="16"/>
      <c r="I711" s="60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</row>
    <row r="712" spans="1:38">
      <c r="A712" s="60"/>
      <c r="B712" s="60"/>
      <c r="C712" s="16"/>
      <c r="D712" s="60"/>
      <c r="E712" s="16"/>
      <c r="F712" s="60"/>
      <c r="G712" s="60"/>
      <c r="H712" s="16"/>
      <c r="I712" s="60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</row>
    <row r="713" spans="1:38">
      <c r="A713" s="60"/>
      <c r="B713" s="60"/>
      <c r="C713" s="16"/>
      <c r="D713" s="60"/>
      <c r="E713" s="16"/>
      <c r="F713" s="60"/>
      <c r="G713" s="60"/>
      <c r="H713" s="16"/>
      <c r="I713" s="60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</row>
    <row r="714" spans="1:38">
      <c r="A714" s="60"/>
      <c r="B714" s="60"/>
      <c r="C714" s="16"/>
      <c r="D714" s="60"/>
      <c r="E714" s="16"/>
      <c r="F714" s="60"/>
      <c r="G714" s="60"/>
      <c r="H714" s="16"/>
      <c r="I714" s="60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</row>
    <row r="715" spans="1:38">
      <c r="A715" s="60"/>
      <c r="B715" s="60"/>
      <c r="C715" s="16"/>
      <c r="D715" s="60"/>
      <c r="E715" s="16"/>
      <c r="F715" s="60"/>
      <c r="G715" s="60"/>
      <c r="H715" s="16"/>
      <c r="I715" s="60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</row>
    <row r="716" spans="1:38">
      <c r="A716" s="60"/>
      <c r="B716" s="60"/>
      <c r="C716" s="16"/>
      <c r="D716" s="60"/>
      <c r="E716" s="16"/>
      <c r="F716" s="60"/>
      <c r="G716" s="60"/>
      <c r="H716" s="16"/>
      <c r="I716" s="60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</row>
    <row r="717" spans="1:38">
      <c r="A717" s="60"/>
      <c r="B717" s="60"/>
      <c r="C717" s="16"/>
      <c r="D717" s="60"/>
      <c r="E717" s="16"/>
      <c r="F717" s="60"/>
      <c r="G717" s="60"/>
      <c r="H717" s="16"/>
      <c r="I717" s="60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</row>
    <row r="718" spans="1:38">
      <c r="A718" s="60"/>
      <c r="B718" s="60"/>
      <c r="C718" s="16"/>
      <c r="D718" s="60"/>
      <c r="E718" s="16"/>
      <c r="F718" s="60"/>
      <c r="G718" s="60"/>
      <c r="H718" s="16"/>
      <c r="I718" s="60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</row>
    <row r="719" spans="1:38">
      <c r="A719" s="60"/>
      <c r="B719" s="60"/>
      <c r="C719" s="16"/>
      <c r="D719" s="60"/>
      <c r="E719" s="16"/>
      <c r="F719" s="60"/>
      <c r="G719" s="60"/>
      <c r="H719" s="16"/>
      <c r="I719" s="60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</row>
    <row r="720" spans="1:38">
      <c r="A720" s="60"/>
      <c r="B720" s="60"/>
      <c r="C720" s="16"/>
      <c r="D720" s="60"/>
      <c r="E720" s="16"/>
      <c r="F720" s="60"/>
      <c r="G720" s="60"/>
      <c r="H720" s="16"/>
      <c r="I720" s="60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</row>
    <row r="721" spans="1:38">
      <c r="A721" s="60"/>
      <c r="B721" s="60"/>
      <c r="C721" s="16"/>
      <c r="D721" s="60"/>
      <c r="E721" s="16"/>
      <c r="F721" s="60"/>
      <c r="G721" s="60"/>
      <c r="H721" s="16"/>
      <c r="I721" s="60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</row>
    <row r="722" spans="1:38">
      <c r="A722" s="60"/>
      <c r="B722" s="60"/>
      <c r="C722" s="16"/>
      <c r="D722" s="60"/>
      <c r="E722" s="16"/>
      <c r="F722" s="60"/>
      <c r="G722" s="60"/>
      <c r="H722" s="16"/>
      <c r="I722" s="60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</row>
    <row r="723" spans="1:38" ht="9" customHeight="1">
      <c r="A723" s="60"/>
      <c r="B723" s="60"/>
      <c r="C723" s="16"/>
      <c r="D723" s="60"/>
      <c r="E723" s="16"/>
      <c r="F723" s="60"/>
      <c r="G723" s="60"/>
      <c r="H723" s="16"/>
      <c r="I723" s="60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</row>
    <row r="724" spans="1:38" ht="7.5" customHeight="1">
      <c r="A724" s="60"/>
      <c r="B724" s="60"/>
      <c r="C724" s="16"/>
      <c r="D724" s="60"/>
      <c r="E724" s="16"/>
      <c r="F724" s="60"/>
      <c r="G724" s="60"/>
      <c r="H724" s="16"/>
      <c r="I724" s="60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</row>
    <row r="725" spans="1:38">
      <c r="A725" s="60" t="s">
        <v>105</v>
      </c>
      <c r="B725" s="60"/>
      <c r="C725" s="16"/>
      <c r="D725" s="60"/>
      <c r="E725" s="16"/>
      <c r="F725" s="60"/>
      <c r="G725" s="60"/>
      <c r="H725" s="16"/>
      <c r="I725" s="60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</row>
    <row r="726" spans="1:38" ht="6" customHeight="1">
      <c r="A726" s="60"/>
      <c r="B726" s="60"/>
      <c r="C726" s="16"/>
      <c r="D726" s="60"/>
      <c r="E726" s="16"/>
      <c r="F726" s="60"/>
      <c r="G726" s="60"/>
      <c r="H726" s="16"/>
      <c r="I726" s="60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</row>
    <row r="727" spans="1:38">
      <c r="A727" s="60" t="str">
        <f>$A$492</f>
        <v>Amount per pupil excludes the following funds:  Adult Education, Adult Supplemental Education, and Special Education Coop.</v>
      </c>
      <c r="B727" s="60"/>
      <c r="C727" s="16"/>
      <c r="D727" s="60"/>
      <c r="E727" s="16"/>
      <c r="F727" s="60"/>
      <c r="G727" s="60"/>
      <c r="H727" s="16"/>
      <c r="I727" s="60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</row>
    <row r="728" spans="1:38" ht="6" customHeight="1">
      <c r="A728" s="60"/>
      <c r="B728" s="60"/>
      <c r="C728" s="16"/>
      <c r="D728" s="60"/>
      <c r="E728" s="16"/>
      <c r="F728" s="60"/>
      <c r="G728" s="60"/>
      <c r="H728" s="16"/>
      <c r="I728" s="60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</row>
    <row r="729" spans="1:38" ht="6.75" customHeight="1">
      <c r="A729" s="60"/>
      <c r="B729" s="60"/>
      <c r="C729" s="16"/>
      <c r="D729" s="60"/>
      <c r="E729" s="16"/>
      <c r="F729" s="60"/>
      <c r="G729" s="60"/>
      <c r="H729" s="16"/>
      <c r="I729" s="60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</row>
    <row r="730" spans="1:38">
      <c r="A730" s="60" t="str">
        <f>A495</f>
        <v xml:space="preserve">*FTE enrollment is based on  9/20 and 2/20,  including 4yr old at-risk.  Beginning in the 2017-18 school year, full-day kindergarten is funded as  </v>
      </c>
      <c r="B730" s="60"/>
      <c r="C730" s="16"/>
      <c r="D730" s="60"/>
      <c r="E730" s="16"/>
      <c r="F730" s="60"/>
      <c r="G730" s="60"/>
      <c r="H730" s="16"/>
      <c r="I730" s="60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</row>
    <row r="731" spans="1:38">
      <c r="A731" s="60" t="str">
        <f>A496</f>
        <v>1.0 FTE.  If the district offered full-day kindergarten in the 2017-18 school year, the 2016-17 kindergarten FTE is funded as 1.0 regardless of attendance.</v>
      </c>
      <c r="B731" s="60"/>
      <c r="C731" s="16"/>
      <c r="D731" s="60"/>
      <c r="E731" s="16"/>
      <c r="F731" s="60"/>
      <c r="G731" s="60"/>
      <c r="H731" s="16"/>
      <c r="I731" s="60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</row>
    <row r="732" spans="1:38">
      <c r="A732" s="60" t="str">
        <f>A497</f>
        <v>Includes virtual enrollment.</v>
      </c>
      <c r="B732" s="60"/>
      <c r="C732" s="16"/>
      <c r="D732" s="60"/>
      <c r="E732" s="16"/>
      <c r="F732" s="60"/>
      <c r="G732" s="60"/>
      <c r="H732" s="16"/>
      <c r="I732" s="60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</row>
    <row r="733" spans="1:38">
      <c r="A733" s="60"/>
      <c r="B733" s="60"/>
      <c r="C733" s="60"/>
      <c r="D733" s="60"/>
      <c r="E733" s="92" t="s">
        <v>0</v>
      </c>
      <c r="F733" s="92"/>
      <c r="G733" s="92"/>
      <c r="H733" s="1">
        <f>H1</f>
        <v>241</v>
      </c>
      <c r="I733" s="1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</row>
    <row r="734" spans="1:38">
      <c r="A734" s="60"/>
      <c r="B734" s="60"/>
      <c r="C734" s="60"/>
      <c r="D734" s="60"/>
      <c r="E734" s="60"/>
      <c r="F734" s="60"/>
      <c r="G734" s="60"/>
      <c r="H734" s="60"/>
      <c r="I734" s="60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</row>
    <row r="735" spans="1:38" ht="18">
      <c r="A735" s="95" t="s">
        <v>113</v>
      </c>
      <c r="B735" s="96"/>
      <c r="C735" s="96"/>
      <c r="D735" s="96"/>
      <c r="E735" s="97"/>
      <c r="F735" s="97"/>
      <c r="G735" s="97"/>
      <c r="H735" s="96"/>
      <c r="I735" s="96"/>
      <c r="J735" s="102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</row>
    <row r="736" spans="1:38" ht="18">
      <c r="A736" s="120"/>
      <c r="B736" s="96"/>
      <c r="C736" s="96"/>
      <c r="D736" s="96"/>
      <c r="E736" s="97"/>
      <c r="F736" s="97"/>
      <c r="G736" s="97"/>
      <c r="H736" s="96"/>
      <c r="I736" s="96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</row>
    <row r="737" spans="1:38">
      <c r="A737" s="60"/>
      <c r="B737" s="34" t="s">
        <v>1</v>
      </c>
      <c r="C737" s="63"/>
      <c r="D737" s="64"/>
      <c r="E737" s="65"/>
      <c r="F737" s="66" t="s">
        <v>2</v>
      </c>
      <c r="G737" s="64"/>
      <c r="H737" s="65"/>
      <c r="I737" s="2" t="s">
        <v>2</v>
      </c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</row>
    <row r="738" spans="1:38">
      <c r="A738" s="60"/>
      <c r="B738" s="37"/>
      <c r="C738" s="67" t="str">
        <f>C6</f>
        <v>2016-2017</v>
      </c>
      <c r="D738" s="37"/>
      <c r="E738" s="68" t="str">
        <f>E6</f>
        <v>2017-2018</v>
      </c>
      <c r="F738" s="69" t="s">
        <v>4</v>
      </c>
      <c r="G738" s="37"/>
      <c r="H738" s="68" t="str">
        <f>H6</f>
        <v>2018-2019</v>
      </c>
      <c r="I738" s="3" t="s">
        <v>4</v>
      </c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</row>
    <row r="739" spans="1:38">
      <c r="A739" s="60"/>
      <c r="B739" s="39" t="s">
        <v>5</v>
      </c>
      <c r="C739" s="70" t="s">
        <v>6</v>
      </c>
      <c r="D739" s="37"/>
      <c r="E739" s="71" t="s">
        <v>6</v>
      </c>
      <c r="F739" s="72" t="s">
        <v>8</v>
      </c>
      <c r="G739" s="37"/>
      <c r="H739" s="71" t="s">
        <v>9</v>
      </c>
      <c r="I739" s="22" t="s">
        <v>8</v>
      </c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</row>
    <row r="740" spans="1:38">
      <c r="A740" s="23"/>
      <c r="B740" s="23"/>
      <c r="C740" s="113"/>
      <c r="D740" s="29"/>
      <c r="E740" s="42"/>
      <c r="F740" s="113"/>
      <c r="G740" s="29"/>
      <c r="H740" s="42"/>
      <c r="I740" s="2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</row>
    <row r="741" spans="1:38">
      <c r="A741" s="26" t="s">
        <v>53</v>
      </c>
      <c r="B741" s="26"/>
      <c r="C741" s="59">
        <f>SUM([1]C06!$C$155:$C$170)</f>
        <v>84296</v>
      </c>
      <c r="D741" s="30"/>
      <c r="E741" s="27">
        <f>SUM([1]C06!$D$155:$D$170)</f>
        <v>87417</v>
      </c>
      <c r="F741" s="25">
        <f>IF(C741=0,0,((E741-C741)/C741))</f>
        <v>3.702429534022967E-2</v>
      </c>
      <c r="G741" s="30"/>
      <c r="H741" s="27">
        <f>SUM([1]C06!$E$155:$E$170)</f>
        <v>91850</v>
      </c>
      <c r="I741" s="5">
        <f>IF(E741=0,0,((H741-E741)/E741))</f>
        <v>5.0710960110733609E-2</v>
      </c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</row>
    <row r="742" spans="1:38">
      <c r="A742" s="26" t="s">
        <v>55</v>
      </c>
      <c r="B742" s="26"/>
      <c r="C742" s="57">
        <f>SUM([1]C07!$C$122:$C$126)+SUM([1]C07!$C$135:$C$145)</f>
        <v>0</v>
      </c>
      <c r="D742" s="30"/>
      <c r="E742" s="47">
        <f>SUM([1]C07!$D$122:$D$126)+SUM([1]C07!$D$135:$D$145)</f>
        <v>0</v>
      </c>
      <c r="F742" s="25">
        <f t="shared" ref="F742:F772" si="28">IF(C742=0,0,((E742-C742)/C742))</f>
        <v>0</v>
      </c>
      <c r="G742" s="30"/>
      <c r="H742" s="47">
        <f>SUM([1]C07!$E$122:$E$126)+SUM([1]C07!$E$135:$E$145)</f>
        <v>0</v>
      </c>
      <c r="I742" s="5">
        <f t="shared" ref="I742:I772" si="29">IF(E742=0,0,((H742-E742)/E742))</f>
        <v>0</v>
      </c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</row>
    <row r="743" spans="1:38">
      <c r="A743" s="7" t="s">
        <v>54</v>
      </c>
      <c r="B743" s="7"/>
      <c r="C743" s="55">
        <f>SUM([1]C08!$C$141:$C$154)</f>
        <v>0</v>
      </c>
      <c r="D743" s="30"/>
      <c r="E743" s="56">
        <f>SUM([1]C08!$D$141:$D$154)</f>
        <v>0</v>
      </c>
      <c r="F743" s="25">
        <f t="shared" si="28"/>
        <v>0</v>
      </c>
      <c r="G743" s="30"/>
      <c r="H743" s="56">
        <f>SUM([1]C08!$E$141:$E$154)</f>
        <v>0</v>
      </c>
      <c r="I743" s="5">
        <f t="shared" si="29"/>
        <v>0</v>
      </c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</row>
    <row r="744" spans="1:38">
      <c r="A744" s="7" t="s">
        <v>57</v>
      </c>
      <c r="B744" s="7"/>
      <c r="C744" s="55">
        <f>SUM([1]C011!$C$102:$C$112)</f>
        <v>0</v>
      </c>
      <c r="D744" s="30"/>
      <c r="E744" s="56">
        <f>SUM([1]C011!$D$102:$D$112)</f>
        <v>0</v>
      </c>
      <c r="F744" s="25">
        <f t="shared" si="28"/>
        <v>0</v>
      </c>
      <c r="G744" s="30"/>
      <c r="H744" s="56">
        <f>SUM([1]C011!$E$102:$E$112)</f>
        <v>0</v>
      </c>
      <c r="I744" s="5">
        <f t="shared" si="29"/>
        <v>0</v>
      </c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</row>
    <row r="745" spans="1:38">
      <c r="A745" s="7" t="s">
        <v>59</v>
      </c>
      <c r="B745" s="7"/>
      <c r="C745" s="55">
        <f>SUM([1]C013!$C$101:$C$111)</f>
        <v>0</v>
      </c>
      <c r="D745" s="30"/>
      <c r="E745" s="56">
        <f>SUM([1]C013!$D$101:$D$111)</f>
        <v>0</v>
      </c>
      <c r="F745" s="25">
        <f t="shared" si="28"/>
        <v>0</v>
      </c>
      <c r="G745" s="30"/>
      <c r="H745" s="56">
        <f>SUM([1]C013!$E$101:$E$111)</f>
        <v>0</v>
      </c>
      <c r="I745" s="5">
        <f t="shared" si="29"/>
        <v>0</v>
      </c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</row>
    <row r="746" spans="1:38">
      <c r="A746" s="7" t="s">
        <v>60</v>
      </c>
      <c r="B746" s="7"/>
      <c r="C746" s="55">
        <f>SUM([1]C014!$C$101:$C$111)</f>
        <v>0</v>
      </c>
      <c r="D746" s="30"/>
      <c r="E746" s="56">
        <f>SUM([1]C014!$D$101:$D$111)</f>
        <v>0</v>
      </c>
      <c r="F746" s="25">
        <f t="shared" si="28"/>
        <v>0</v>
      </c>
      <c r="G746" s="30"/>
      <c r="H746" s="56">
        <f>SUM([1]C014!$E$101:$E$111)</f>
        <v>0</v>
      </c>
      <c r="I746" s="5">
        <f t="shared" si="29"/>
        <v>0</v>
      </c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</row>
    <row r="747" spans="1:38">
      <c r="A747" s="7" t="s">
        <v>62</v>
      </c>
      <c r="B747" s="7"/>
      <c r="C747" s="61">
        <f>SUM([1]C015!$C$101:$C$111)</f>
        <v>0</v>
      </c>
      <c r="D747" s="30"/>
      <c r="E747" s="56">
        <f>SUM([1]C015!$D$101:$D$111)</f>
        <v>0</v>
      </c>
      <c r="F747" s="25">
        <f t="shared" si="28"/>
        <v>0</v>
      </c>
      <c r="G747" s="30"/>
      <c r="H747" s="56">
        <f>SUM([1]C015!$E$101:$E$111)</f>
        <v>0</v>
      </c>
      <c r="I747" s="5">
        <f t="shared" si="29"/>
        <v>0</v>
      </c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</row>
    <row r="748" spans="1:38">
      <c r="A748" s="7" t="s">
        <v>63</v>
      </c>
      <c r="B748" s="7"/>
      <c r="C748" s="56">
        <f>[1]C016!$C$75+[1]C016!$C$74</f>
        <v>0</v>
      </c>
      <c r="D748" s="30"/>
      <c r="E748" s="56">
        <f>[1]C016!$D$75+[1]C016!$D$74</f>
        <v>0</v>
      </c>
      <c r="F748" s="25">
        <f t="shared" si="28"/>
        <v>0</v>
      </c>
      <c r="G748" s="30"/>
      <c r="H748" s="56">
        <f>[1]C016!$E$75+[1]C016!$E$74</f>
        <v>0</v>
      </c>
      <c r="I748" s="5">
        <f t="shared" si="29"/>
        <v>0</v>
      </c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</row>
    <row r="749" spans="1:38">
      <c r="A749" s="7" t="s">
        <v>107</v>
      </c>
      <c r="B749" s="7"/>
      <c r="C749" s="55">
        <f>SUM([1]C018!$C$99:$C$109)</f>
        <v>0</v>
      </c>
      <c r="D749" s="30"/>
      <c r="E749" s="56">
        <f>SUM([1]C018!$D$99:$D$109)</f>
        <v>0</v>
      </c>
      <c r="F749" s="25">
        <f t="shared" si="28"/>
        <v>0</v>
      </c>
      <c r="G749" s="30"/>
      <c r="H749" s="56">
        <f>SUM([1]C018!$E$99:$E$109)</f>
        <v>0</v>
      </c>
      <c r="I749" s="5">
        <f t="shared" si="29"/>
        <v>0</v>
      </c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</row>
    <row r="750" spans="1:38">
      <c r="A750" s="7" t="s">
        <v>66</v>
      </c>
      <c r="B750" s="7"/>
      <c r="C750" s="55">
        <v>0</v>
      </c>
      <c r="D750" s="30"/>
      <c r="E750" s="56">
        <v>0</v>
      </c>
      <c r="F750" s="25">
        <f t="shared" si="28"/>
        <v>0</v>
      </c>
      <c r="G750" s="30"/>
      <c r="H750" s="56">
        <v>0</v>
      </c>
      <c r="I750" s="5">
        <f t="shared" si="29"/>
        <v>0</v>
      </c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</row>
    <row r="751" spans="1:38">
      <c r="A751" s="7" t="s">
        <v>67</v>
      </c>
      <c r="B751" s="7"/>
      <c r="C751" s="55">
        <f>SUM([1]C022!$C$96:$C$105,[1]C022!$C$106)</f>
        <v>0</v>
      </c>
      <c r="D751" s="30"/>
      <c r="E751" s="56">
        <f>SUM([1]C022!$D$96:$D$105,[1]C022!$D$106)</f>
        <v>0</v>
      </c>
      <c r="F751" s="25">
        <f t="shared" si="28"/>
        <v>0</v>
      </c>
      <c r="G751" s="30"/>
      <c r="H751" s="56">
        <f>SUM([1]C022!$E$96:$E$105,[1]C022!$E$106)</f>
        <v>0</v>
      </c>
      <c r="I751" s="5">
        <f t="shared" si="29"/>
        <v>0</v>
      </c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</row>
    <row r="752" spans="1:38">
      <c r="A752" s="7" t="s">
        <v>68</v>
      </c>
      <c r="B752" s="126">
        <v>24</v>
      </c>
      <c r="C752" s="55">
        <v>0</v>
      </c>
      <c r="D752" s="30"/>
      <c r="E752" s="56">
        <v>0</v>
      </c>
      <c r="F752" s="25">
        <f t="shared" si="28"/>
        <v>0</v>
      </c>
      <c r="G752" s="30"/>
      <c r="H752" s="56">
        <v>0</v>
      </c>
      <c r="I752" s="5">
        <f t="shared" si="29"/>
        <v>0</v>
      </c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</row>
    <row r="753" spans="1:38">
      <c r="A753" s="7" t="s">
        <v>69</v>
      </c>
      <c r="B753" s="126">
        <v>26</v>
      </c>
      <c r="C753" s="55">
        <v>0</v>
      </c>
      <c r="D753" s="30"/>
      <c r="E753" s="56">
        <v>0</v>
      </c>
      <c r="F753" s="25">
        <f t="shared" si="28"/>
        <v>0</v>
      </c>
      <c r="G753" s="30"/>
      <c r="H753" s="56">
        <v>0</v>
      </c>
      <c r="I753" s="5">
        <f t="shared" si="29"/>
        <v>0</v>
      </c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</row>
    <row r="754" spans="1:38">
      <c r="A754" s="7" t="s">
        <v>70</v>
      </c>
      <c r="B754" s="126">
        <v>28</v>
      </c>
      <c r="C754" s="55">
        <v>0</v>
      </c>
      <c r="D754" s="30"/>
      <c r="E754" s="56">
        <v>0</v>
      </c>
      <c r="F754" s="25">
        <f t="shared" si="28"/>
        <v>0</v>
      </c>
      <c r="G754" s="30"/>
      <c r="H754" s="56">
        <v>0</v>
      </c>
      <c r="I754" s="5">
        <f t="shared" si="29"/>
        <v>0</v>
      </c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</row>
    <row r="755" spans="1:38">
      <c r="A755" s="7" t="s">
        <v>72</v>
      </c>
      <c r="B755" s="126"/>
      <c r="C755" s="55">
        <f>SUM([1]C029!$C$101:$C$114)</f>
        <v>0</v>
      </c>
      <c r="D755" s="30"/>
      <c r="E755" s="56">
        <f>SUM([1]C029!$D$101:$D$114)</f>
        <v>0</v>
      </c>
      <c r="F755" s="25">
        <f t="shared" si="28"/>
        <v>0</v>
      </c>
      <c r="G755" s="30"/>
      <c r="H755" s="56">
        <f>SUM([1]C029!$E$101:$E$114)</f>
        <v>0</v>
      </c>
      <c r="I755" s="5">
        <f t="shared" si="29"/>
        <v>0</v>
      </c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</row>
    <row r="756" spans="1:38">
      <c r="A756" s="7" t="s">
        <v>56</v>
      </c>
      <c r="B756" s="126"/>
      <c r="C756" s="55">
        <f>SUM([1]C030!$C$123:$C$130,[1]C030!$C$139:$C$141)</f>
        <v>0</v>
      </c>
      <c r="D756" s="30"/>
      <c r="E756" s="55">
        <f>SUM([1]C030!$D$123:$D$130,[1]C030!$D$139:$D$141)</f>
        <v>0</v>
      </c>
      <c r="F756" s="25">
        <f t="shared" si="28"/>
        <v>0</v>
      </c>
      <c r="G756" s="30"/>
      <c r="H756" s="55">
        <f>SUM([1]C030!$E$123:$E$130,[1]C030!$E$139:$E$141)</f>
        <v>0</v>
      </c>
      <c r="I756" s="5">
        <f t="shared" si="29"/>
        <v>0</v>
      </c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</row>
    <row r="757" spans="1:38">
      <c r="A757" s="7" t="s">
        <v>73</v>
      </c>
      <c r="B757" s="126"/>
      <c r="C757" s="55">
        <v>0</v>
      </c>
      <c r="D757" s="30"/>
      <c r="E757" s="56">
        <v>0</v>
      </c>
      <c r="F757" s="25">
        <f t="shared" si="28"/>
        <v>0</v>
      </c>
      <c r="G757" s="30"/>
      <c r="H757" s="56">
        <v>0</v>
      </c>
      <c r="I757" s="5">
        <f t="shared" si="29"/>
        <v>0</v>
      </c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</row>
    <row r="758" spans="1:38">
      <c r="A758" s="7" t="str">
        <f>A438</f>
        <v>Career and Postsecondary Ed.</v>
      </c>
      <c r="B758" s="126"/>
      <c r="C758" s="55">
        <f>SUM([1]C034!$C$108:$C$115,[1]C034!$C$116:$C$118)</f>
        <v>0</v>
      </c>
      <c r="D758" s="30"/>
      <c r="E758" s="56">
        <f>SUM([1]C034!$D$108:$D$115,[1]C034!$D$116:$D$118)</f>
        <v>0</v>
      </c>
      <c r="F758" s="25">
        <f t="shared" si="28"/>
        <v>0</v>
      </c>
      <c r="G758" s="30"/>
      <c r="H758" s="56">
        <f>SUM([1]C034!$E$108:$E$115,[1]C034!$E$116:$E$118)</f>
        <v>0</v>
      </c>
      <c r="I758" s="5">
        <f t="shared" si="29"/>
        <v>0</v>
      </c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</row>
    <row r="759" spans="1:38">
      <c r="A759" s="7" t="s">
        <v>74</v>
      </c>
      <c r="B759" s="126"/>
      <c r="C759" s="55">
        <f>SUM([1]C035!$C$137:$C$150)</f>
        <v>0</v>
      </c>
      <c r="D759" s="30"/>
      <c r="E759" s="55">
        <f>SUM([1]C035!$D$137:$D$150)</f>
        <v>0</v>
      </c>
      <c r="F759" s="25">
        <f t="shared" si="28"/>
        <v>0</v>
      </c>
      <c r="G759" s="30"/>
      <c r="H759" s="55">
        <f>SUM([1]C035!$E$137:$E$150)</f>
        <v>0</v>
      </c>
      <c r="I759" s="5">
        <f t="shared" si="29"/>
        <v>0</v>
      </c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</row>
    <row r="760" spans="1:38">
      <c r="A760" s="7" t="s">
        <v>112</v>
      </c>
      <c r="B760" s="126">
        <v>42</v>
      </c>
      <c r="C760" s="55">
        <v>0</v>
      </c>
      <c r="D760" s="30"/>
      <c r="E760" s="56">
        <v>0</v>
      </c>
      <c r="F760" s="25">
        <f t="shared" si="28"/>
        <v>0</v>
      </c>
      <c r="G760" s="30"/>
      <c r="H760" s="56">
        <v>0</v>
      </c>
      <c r="I760" s="5">
        <f t="shared" si="29"/>
        <v>0</v>
      </c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</row>
    <row r="761" spans="1:38">
      <c r="A761" s="7" t="s">
        <v>77</v>
      </c>
      <c r="B761" s="126">
        <v>44</v>
      </c>
      <c r="C761" s="55">
        <v>0</v>
      </c>
      <c r="D761" s="30"/>
      <c r="E761" s="56">
        <v>0</v>
      </c>
      <c r="F761" s="25">
        <f t="shared" si="28"/>
        <v>0</v>
      </c>
      <c r="G761" s="30"/>
      <c r="H761" s="56">
        <v>0</v>
      </c>
      <c r="I761" s="5">
        <f t="shared" si="29"/>
        <v>0</v>
      </c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</row>
    <row r="762" spans="1:38">
      <c r="A762" s="7" t="s">
        <v>79</v>
      </c>
      <c r="B762" s="126">
        <v>45</v>
      </c>
      <c r="C762" s="55">
        <v>0</v>
      </c>
      <c r="D762" s="30"/>
      <c r="E762" s="56">
        <v>0</v>
      </c>
      <c r="F762" s="25">
        <f t="shared" si="28"/>
        <v>0</v>
      </c>
      <c r="G762" s="30"/>
      <c r="H762" s="56">
        <v>0</v>
      </c>
      <c r="I762" s="5">
        <f t="shared" si="29"/>
        <v>0</v>
      </c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</row>
    <row r="763" spans="1:38">
      <c r="A763" s="7" t="s">
        <v>109</v>
      </c>
      <c r="B763" s="126">
        <v>46</v>
      </c>
      <c r="C763" s="55">
        <v>0</v>
      </c>
      <c r="D763" s="30"/>
      <c r="E763" s="56">
        <v>0</v>
      </c>
      <c r="F763" s="25">
        <f t="shared" si="28"/>
        <v>0</v>
      </c>
      <c r="G763" s="30"/>
      <c r="H763" s="140"/>
      <c r="I763" s="129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</row>
    <row r="764" spans="1:38">
      <c r="A764" s="7" t="s">
        <v>81</v>
      </c>
      <c r="B764" s="126"/>
      <c r="C764" s="55">
        <f>[1]C051!$C$27</f>
        <v>14058</v>
      </c>
      <c r="D764" s="30"/>
      <c r="E764" s="61">
        <f>[1]C051!$D$27</f>
        <v>20447</v>
      </c>
      <c r="F764" s="25">
        <f t="shared" si="28"/>
        <v>0.45447432067150378</v>
      </c>
      <c r="G764" s="30"/>
      <c r="H764" s="56">
        <f>[1]C051!$E$27</f>
        <v>27785</v>
      </c>
      <c r="I764" s="5">
        <f t="shared" si="29"/>
        <v>0.35887905316183305</v>
      </c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</row>
    <row r="765" spans="1:38">
      <c r="A765" s="7" t="s">
        <v>83</v>
      </c>
      <c r="B765" s="126"/>
      <c r="C765" s="55">
        <f>SUM([1]C053!$C$106:$C$113,[1]C053!$C$125:$C$129)</f>
        <v>0</v>
      </c>
      <c r="D765" s="30"/>
      <c r="E765" s="55">
        <f>SUM([1]C053!$D$106:$D$113,[1]C053!$D$125:$D$129)</f>
        <v>0</v>
      </c>
      <c r="F765" s="25">
        <f t="shared" si="28"/>
        <v>0</v>
      </c>
      <c r="G765" s="30"/>
      <c r="H765" s="140"/>
      <c r="I765" s="129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</row>
    <row r="766" spans="1:38">
      <c r="A766" s="7" t="s">
        <v>84</v>
      </c>
      <c r="B766" s="126">
        <v>54</v>
      </c>
      <c r="C766" s="55">
        <v>0</v>
      </c>
      <c r="D766" s="30"/>
      <c r="E766" s="56">
        <v>0</v>
      </c>
      <c r="F766" s="25">
        <f t="shared" si="28"/>
        <v>0</v>
      </c>
      <c r="G766" s="30"/>
      <c r="H766" s="140"/>
      <c r="I766" s="129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</row>
    <row r="767" spans="1:38">
      <c r="A767" s="23" t="s">
        <v>85</v>
      </c>
      <c r="B767" s="127"/>
      <c r="C767" s="55">
        <v>0</v>
      </c>
      <c r="D767" s="30"/>
      <c r="E767" s="56">
        <v>0</v>
      </c>
      <c r="F767" s="25">
        <f t="shared" si="28"/>
        <v>0</v>
      </c>
      <c r="G767" s="30"/>
      <c r="H767" s="428"/>
      <c r="I767" s="421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</row>
    <row r="768" spans="1:38">
      <c r="A768" s="23" t="str">
        <f>A1404</f>
        <v>Bond and Interest #1</v>
      </c>
      <c r="B768" s="127">
        <v>62</v>
      </c>
      <c r="C768" s="55">
        <v>0</v>
      </c>
      <c r="D768" s="30"/>
      <c r="E768" s="56">
        <v>0</v>
      </c>
      <c r="F768" s="25">
        <f t="shared" si="28"/>
        <v>0</v>
      </c>
      <c r="G768" s="30"/>
      <c r="H768" s="56">
        <v>0</v>
      </c>
      <c r="I768" s="5">
        <f t="shared" si="29"/>
        <v>0</v>
      </c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</row>
    <row r="769" spans="1:38">
      <c r="A769" s="23" t="str">
        <f>A1405</f>
        <v>Bond and Interest #2</v>
      </c>
      <c r="B769" s="127">
        <v>63</v>
      </c>
      <c r="C769" s="55">
        <v>0</v>
      </c>
      <c r="D769" s="30"/>
      <c r="E769" s="56">
        <v>0</v>
      </c>
      <c r="F769" s="25">
        <f t="shared" si="28"/>
        <v>0</v>
      </c>
      <c r="G769" s="30"/>
      <c r="H769" s="56">
        <v>0</v>
      </c>
      <c r="I769" s="5">
        <f t="shared" si="29"/>
        <v>0</v>
      </c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</row>
    <row r="770" spans="1:38">
      <c r="A770" s="23" t="s">
        <v>86</v>
      </c>
      <c r="B770" s="127">
        <v>66</v>
      </c>
      <c r="C770" s="55">
        <v>0</v>
      </c>
      <c r="D770" s="30"/>
      <c r="E770" s="56">
        <v>0</v>
      </c>
      <c r="F770" s="25">
        <f t="shared" si="28"/>
        <v>0</v>
      </c>
      <c r="G770" s="30"/>
      <c r="H770" s="56">
        <v>0</v>
      </c>
      <c r="I770" s="5">
        <f t="shared" si="29"/>
        <v>0</v>
      </c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</row>
    <row r="771" spans="1:38">
      <c r="A771" s="23" t="s">
        <v>87</v>
      </c>
      <c r="B771" s="127">
        <v>67</v>
      </c>
      <c r="C771" s="55">
        <v>0</v>
      </c>
      <c r="D771" s="30"/>
      <c r="E771" s="56">
        <v>0</v>
      </c>
      <c r="F771" s="25">
        <f t="shared" si="28"/>
        <v>0</v>
      </c>
      <c r="G771" s="30"/>
      <c r="H771" s="56">
        <v>0</v>
      </c>
      <c r="I771" s="5">
        <f t="shared" si="29"/>
        <v>0</v>
      </c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</row>
    <row r="772" spans="1:38">
      <c r="A772" s="23" t="s">
        <v>88</v>
      </c>
      <c r="B772" s="127">
        <v>68</v>
      </c>
      <c r="C772" s="55">
        <v>0</v>
      </c>
      <c r="D772" s="30"/>
      <c r="E772" s="56">
        <v>0</v>
      </c>
      <c r="F772" s="25">
        <f t="shared" si="28"/>
        <v>0</v>
      </c>
      <c r="G772" s="30"/>
      <c r="H772" s="56">
        <v>0</v>
      </c>
      <c r="I772" s="5">
        <f t="shared" si="29"/>
        <v>0</v>
      </c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</row>
    <row r="773" spans="1:38">
      <c r="A773" s="130"/>
      <c r="B773" s="130"/>
      <c r="C773" s="131"/>
      <c r="D773" s="132"/>
      <c r="E773" s="133"/>
      <c r="F773" s="148"/>
      <c r="G773" s="132"/>
      <c r="H773" s="133"/>
      <c r="I773" s="129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</row>
    <row r="774" spans="1:38">
      <c r="A774" s="64" t="s">
        <v>89</v>
      </c>
      <c r="B774" s="23"/>
      <c r="C774" s="57">
        <f>SUM(C741:C772)</f>
        <v>98354</v>
      </c>
      <c r="D774" s="30"/>
      <c r="E774" s="47">
        <f>SUM(E741:E772)</f>
        <v>107864</v>
      </c>
      <c r="F774" s="25">
        <f>IF(C774=0,0,((E774-C774)/C774))</f>
        <v>9.6691542794395749E-2</v>
      </c>
      <c r="G774" s="30"/>
      <c r="H774" s="47">
        <f>SUM(H741:H772)</f>
        <v>119635</v>
      </c>
      <c r="I774" s="5">
        <f>IF(E774=0,0,((H774-E774)/E774))</f>
        <v>0.10912816138841504</v>
      </c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</row>
    <row r="775" spans="1:38">
      <c r="A775" s="23" t="s">
        <v>91</v>
      </c>
      <c r="B775" s="23"/>
      <c r="C775" s="80">
        <f>H1646</f>
        <v>193</v>
      </c>
      <c r="D775" s="30"/>
      <c r="E775" s="81">
        <f>J1646</f>
        <v>199.5</v>
      </c>
      <c r="F775" s="25">
        <f>IF(C775=0,0,((E775-C775)/C775))</f>
        <v>3.367875647668394E-2</v>
      </c>
      <c r="G775" s="30"/>
      <c r="H775" s="81">
        <f>L1646</f>
        <v>200</v>
      </c>
      <c r="I775" s="5">
        <f>IF(E775=0,0,((H775-E775)/E775))</f>
        <v>2.5062656641604009E-3</v>
      </c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</row>
    <row r="776" spans="1:38">
      <c r="A776" s="23" t="s">
        <v>22</v>
      </c>
      <c r="B776" s="23"/>
      <c r="C776" s="57">
        <f>IF(C774=0,0,C774/C775)</f>
        <v>509.6062176165803</v>
      </c>
      <c r="D776" s="30"/>
      <c r="E776" s="47">
        <f>IF(E774=0,0,E774/E775)</f>
        <v>540.67167919799499</v>
      </c>
      <c r="F776" s="25">
        <f>IF(C776=0,0,((E776-C776)/C776))</f>
        <v>6.0959738141946808E-2</v>
      </c>
      <c r="G776" s="30"/>
      <c r="H776" s="47">
        <f>IF(H774=0,0,H774/H775)</f>
        <v>598.17499999999995</v>
      </c>
      <c r="I776" s="5">
        <f>IF(E776=0,0,((H776-E776)/E776))</f>
        <v>0.10635534098494391</v>
      </c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</row>
    <row r="777" spans="1:38">
      <c r="A777" s="130"/>
      <c r="B777" s="130"/>
      <c r="C777" s="131"/>
      <c r="D777" s="132"/>
      <c r="E777" s="133"/>
      <c r="F777" s="134"/>
      <c r="G777" s="132"/>
      <c r="H777" s="133"/>
      <c r="I777" s="129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</row>
    <row r="778" spans="1:38">
      <c r="A778" s="23" t="s">
        <v>93</v>
      </c>
      <c r="B778" s="127">
        <v>10</v>
      </c>
      <c r="C778" s="55">
        <v>0</v>
      </c>
      <c r="D778" s="30"/>
      <c r="E778" s="56">
        <v>0</v>
      </c>
      <c r="F778" s="25">
        <f>IF(C778=0,0,((E778-C778)/C778))</f>
        <v>0</v>
      </c>
      <c r="G778" s="30"/>
      <c r="H778" s="56">
        <v>0</v>
      </c>
      <c r="I778" s="5">
        <f>IF(E778=0,0,((H778-E778)/E778))</f>
        <v>0</v>
      </c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</row>
    <row r="779" spans="1:38">
      <c r="A779" s="23" t="s">
        <v>94</v>
      </c>
      <c r="B779" s="127">
        <v>12</v>
      </c>
      <c r="C779" s="55">
        <f>SUM([1]C012!$C$93:$C$103)</f>
        <v>0</v>
      </c>
      <c r="D779" s="30"/>
      <c r="E779" s="56">
        <f>SUM([1]C012!$D$93:$D$103)</f>
        <v>0</v>
      </c>
      <c r="F779" s="25">
        <f>IF(C779=0,0,((E779-C779)/C779))</f>
        <v>0</v>
      </c>
      <c r="G779" s="30"/>
      <c r="H779" s="56">
        <f>SUM([1]C012!$E$93:$E$103)</f>
        <v>0</v>
      </c>
      <c r="I779" s="5">
        <f>IF(E779=0,0,((H779-E779)/E779))</f>
        <v>0</v>
      </c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</row>
    <row r="780" spans="1:38">
      <c r="A780" s="7" t="s">
        <v>96</v>
      </c>
      <c r="B780" s="7"/>
      <c r="C780" s="55">
        <f>SUM([1]C078!$C$113:$C$123)</f>
        <v>0</v>
      </c>
      <c r="D780" s="30"/>
      <c r="E780" s="56">
        <f>SUM([1]C078!$D$113:$D$123)</f>
        <v>0</v>
      </c>
      <c r="F780" s="25">
        <f>IF(C780=0,0,((E780-C780)/C780))</f>
        <v>0</v>
      </c>
      <c r="G780" s="30"/>
      <c r="H780" s="56">
        <f>SUM([1]C078!$E$113:$E$123)</f>
        <v>0</v>
      </c>
      <c r="I780" s="5">
        <f>IF(E780=0,0,((H780-E780)/E780))</f>
        <v>0</v>
      </c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</row>
    <row r="781" spans="1:38">
      <c r="A781" s="62" t="s">
        <v>97</v>
      </c>
      <c r="B781" s="7"/>
      <c r="C781" s="55">
        <f>SUM(C778:C780,C774)</f>
        <v>98354</v>
      </c>
      <c r="D781" s="21"/>
      <c r="E781" s="56">
        <f>SUM(E778:E780,E774)</f>
        <v>107864</v>
      </c>
      <c r="F781" s="25">
        <f>IF(C781=0,0,((E781-C781)/C781))</f>
        <v>9.6691542794395749E-2</v>
      </c>
      <c r="G781" s="21"/>
      <c r="H781" s="56">
        <f>SUM(H778:H780,H774)</f>
        <v>119635</v>
      </c>
      <c r="I781" s="5">
        <f>IF(E781=0,0,((H781-E781)/E781))</f>
        <v>0.10912816138841504</v>
      </c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</row>
    <row r="782" spans="1:38">
      <c r="A782" s="60"/>
      <c r="B782" s="60"/>
      <c r="C782" s="16"/>
      <c r="D782" s="60"/>
      <c r="E782" s="16"/>
      <c r="F782" s="60"/>
      <c r="G782" s="60"/>
      <c r="H782" s="16"/>
      <c r="I782" s="60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</row>
    <row r="783" spans="1:38">
      <c r="A783" s="60"/>
      <c r="B783" s="60"/>
      <c r="C783" s="16"/>
      <c r="D783" s="60"/>
      <c r="E783" s="16"/>
      <c r="F783" s="60"/>
      <c r="G783" s="60"/>
      <c r="H783" s="16"/>
      <c r="I783" s="60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</row>
    <row r="784" spans="1:38">
      <c r="A784" s="60"/>
      <c r="B784" s="60"/>
      <c r="C784" s="16"/>
      <c r="D784" s="60"/>
      <c r="E784" s="16"/>
      <c r="F784" s="60"/>
      <c r="G784" s="60"/>
      <c r="H784" s="16"/>
      <c r="I784" s="60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</row>
    <row r="785" spans="1:38">
      <c r="A785" s="60"/>
      <c r="B785" s="60"/>
      <c r="C785" s="16"/>
      <c r="D785" s="60"/>
      <c r="E785" s="16"/>
      <c r="F785" s="60"/>
      <c r="G785" s="60"/>
      <c r="H785" s="16"/>
      <c r="I785" s="60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</row>
    <row r="786" spans="1:38">
      <c r="A786" s="60"/>
      <c r="B786" s="60"/>
      <c r="C786" s="16"/>
      <c r="D786" s="60"/>
      <c r="E786" s="16"/>
      <c r="F786" s="60"/>
      <c r="G786" s="60"/>
      <c r="H786" s="16"/>
      <c r="I786" s="60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</row>
    <row r="787" spans="1:38">
      <c r="A787" s="60"/>
      <c r="B787" s="60"/>
      <c r="C787" s="16"/>
      <c r="D787" s="60"/>
      <c r="E787" s="16"/>
      <c r="F787" s="60"/>
      <c r="G787" s="60"/>
      <c r="H787" s="16"/>
      <c r="I787" s="60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</row>
    <row r="788" spans="1:38">
      <c r="A788" s="60"/>
      <c r="B788" s="60"/>
      <c r="C788" s="16"/>
      <c r="D788" s="60"/>
      <c r="E788" s="16"/>
      <c r="F788" s="60"/>
      <c r="G788" s="60"/>
      <c r="H788" s="16"/>
      <c r="I788" s="60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</row>
    <row r="789" spans="1:38">
      <c r="A789" s="60"/>
      <c r="B789" s="60"/>
      <c r="C789" s="16"/>
      <c r="D789" s="60"/>
      <c r="E789" s="16"/>
      <c r="F789" s="60"/>
      <c r="G789" s="60"/>
      <c r="H789" s="16"/>
      <c r="I789" s="60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</row>
    <row r="790" spans="1:38">
      <c r="A790" s="60"/>
      <c r="B790" s="60"/>
      <c r="C790" s="16"/>
      <c r="D790" s="60"/>
      <c r="E790" s="16"/>
      <c r="F790" s="60"/>
      <c r="G790" s="60"/>
      <c r="H790" s="16"/>
      <c r="I790" s="60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</row>
    <row r="791" spans="1:38">
      <c r="A791" s="60"/>
      <c r="B791" s="60"/>
      <c r="C791" s="16"/>
      <c r="D791" s="60"/>
      <c r="E791" s="16"/>
      <c r="F791" s="60"/>
      <c r="G791" s="60"/>
      <c r="H791" s="16"/>
      <c r="I791" s="60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</row>
    <row r="792" spans="1:38">
      <c r="A792" s="60"/>
      <c r="B792" s="60"/>
      <c r="C792" s="16"/>
      <c r="D792" s="60"/>
      <c r="E792" s="16"/>
      <c r="F792" s="60"/>
      <c r="G792" s="60"/>
      <c r="H792" s="16"/>
      <c r="I792" s="60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</row>
    <row r="793" spans="1:38">
      <c r="A793" s="60"/>
      <c r="B793" s="60"/>
      <c r="C793" s="16"/>
      <c r="D793" s="60"/>
      <c r="E793" s="16"/>
      <c r="F793" s="60"/>
      <c r="G793" s="60"/>
      <c r="H793" s="16"/>
      <c r="I793" s="60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</row>
    <row r="794" spans="1:38">
      <c r="A794" s="60"/>
      <c r="B794" s="60"/>
      <c r="C794" s="16"/>
      <c r="D794" s="60"/>
      <c r="E794" s="16"/>
      <c r="F794" s="60"/>
      <c r="G794" s="60"/>
      <c r="H794" s="16"/>
      <c r="I794" s="60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</row>
    <row r="795" spans="1:38">
      <c r="A795" s="60"/>
      <c r="B795" s="60"/>
      <c r="C795" s="16"/>
      <c r="D795" s="60"/>
      <c r="E795" s="16"/>
      <c r="F795" s="60"/>
      <c r="G795" s="60"/>
      <c r="H795" s="16"/>
      <c r="I795" s="60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</row>
    <row r="796" spans="1:38">
      <c r="A796" s="60"/>
      <c r="B796" s="60"/>
      <c r="C796" s="16"/>
      <c r="D796" s="60"/>
      <c r="E796" s="16"/>
      <c r="F796" s="60"/>
      <c r="G796" s="60"/>
      <c r="H796" s="16"/>
      <c r="I796" s="60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</row>
    <row r="797" spans="1:38">
      <c r="A797" s="60"/>
      <c r="B797" s="60"/>
      <c r="C797" s="16"/>
      <c r="D797" s="60"/>
      <c r="E797" s="16"/>
      <c r="F797" s="60"/>
      <c r="G797" s="60"/>
      <c r="H797" s="16"/>
      <c r="I797" s="60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</row>
    <row r="798" spans="1:38">
      <c r="A798" s="60"/>
      <c r="B798" s="60"/>
      <c r="C798" s="16"/>
      <c r="D798" s="60"/>
      <c r="E798" s="16"/>
      <c r="F798" s="60"/>
      <c r="G798" s="60"/>
      <c r="H798" s="16"/>
      <c r="I798" s="60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</row>
    <row r="799" spans="1:38">
      <c r="A799" s="60"/>
      <c r="B799" s="60"/>
      <c r="C799" s="16"/>
      <c r="D799" s="60"/>
      <c r="E799" s="16"/>
      <c r="F799" s="60"/>
      <c r="G799" s="60"/>
      <c r="H799" s="16"/>
      <c r="I799" s="60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</row>
    <row r="800" spans="1:38">
      <c r="A800" s="60"/>
      <c r="B800" s="60"/>
      <c r="C800" s="16"/>
      <c r="D800" s="60"/>
      <c r="E800" s="16"/>
      <c r="F800" s="60"/>
      <c r="G800" s="60"/>
      <c r="H800" s="16"/>
      <c r="I800" s="60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</row>
    <row r="801" spans="1:38">
      <c r="A801" s="60" t="s">
        <v>105</v>
      </c>
      <c r="B801" s="60"/>
      <c r="C801" s="16"/>
      <c r="D801" s="60"/>
      <c r="E801" s="16"/>
      <c r="F801" s="60"/>
      <c r="G801" s="60"/>
      <c r="H801" s="16"/>
      <c r="I801" s="60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</row>
    <row r="802" spans="1:38">
      <c r="A802" s="60"/>
      <c r="B802" s="60"/>
      <c r="C802" s="16"/>
      <c r="D802" s="60"/>
      <c r="E802" s="16"/>
      <c r="F802" s="60"/>
      <c r="G802" s="60"/>
      <c r="H802" s="16"/>
      <c r="I802" s="60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</row>
    <row r="803" spans="1:38">
      <c r="A803" s="60" t="str">
        <f>$A$492</f>
        <v>Amount per pupil excludes the following funds:  Adult Education, Adult Supplemental Education, and Special Education Coop.</v>
      </c>
      <c r="B803" s="60"/>
      <c r="C803" s="16"/>
      <c r="D803" s="60"/>
      <c r="E803" s="16"/>
      <c r="F803" s="60"/>
      <c r="G803" s="60"/>
      <c r="H803" s="16"/>
      <c r="I803" s="60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</row>
    <row r="804" spans="1:38" ht="6.75" customHeight="1">
      <c r="A804" s="60"/>
      <c r="B804" s="60"/>
      <c r="C804" s="16"/>
      <c r="D804" s="60"/>
      <c r="E804" s="16"/>
      <c r="F804" s="60"/>
      <c r="G804" s="60"/>
      <c r="H804" s="16"/>
      <c r="I804" s="60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</row>
    <row r="805" spans="1:38" ht="8.25" customHeight="1">
      <c r="A805" s="60"/>
      <c r="B805" s="60"/>
      <c r="C805" s="16"/>
      <c r="D805" s="60"/>
      <c r="E805" s="16"/>
      <c r="F805" s="60"/>
      <c r="G805" s="60"/>
      <c r="H805" s="16"/>
      <c r="I805" s="60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AI805" s="93"/>
      <c r="AJ805" s="93"/>
      <c r="AK805" s="93"/>
      <c r="AL805" s="93"/>
    </row>
    <row r="806" spans="1:38">
      <c r="A806" s="60" t="str">
        <f>A495</f>
        <v xml:space="preserve">*FTE enrollment is based on  9/20 and 2/20,  including 4yr old at-risk.  Beginning in the 2017-18 school year, full-day kindergarten is funded as  </v>
      </c>
      <c r="B806" s="60"/>
      <c r="C806" s="16"/>
      <c r="D806" s="60"/>
      <c r="E806" s="16"/>
      <c r="F806" s="60"/>
      <c r="G806" s="60"/>
      <c r="H806" s="16"/>
      <c r="I806" s="60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AI806" s="93"/>
      <c r="AJ806" s="93"/>
      <c r="AK806" s="93"/>
      <c r="AL806" s="93"/>
    </row>
    <row r="807" spans="1:38">
      <c r="A807" s="60" t="str">
        <f>A496</f>
        <v>1.0 FTE.  If the district offered full-day kindergarten in the 2017-18 school year, the 2016-17 kindergarten FTE is funded as 1.0 regardless of attendance.</v>
      </c>
      <c r="B807" s="60"/>
      <c r="C807" s="16"/>
      <c r="D807" s="60"/>
      <c r="E807" s="16"/>
      <c r="F807" s="60"/>
      <c r="G807" s="60"/>
      <c r="H807" s="16"/>
      <c r="I807" s="60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AI807" s="93"/>
      <c r="AJ807" s="93"/>
      <c r="AK807" s="93"/>
      <c r="AL807" s="93"/>
    </row>
    <row r="808" spans="1:38">
      <c r="A808" s="60" t="str">
        <f>A497</f>
        <v>Includes virtual enrollment.</v>
      </c>
      <c r="B808" s="60"/>
      <c r="C808" s="16"/>
      <c r="D808" s="60"/>
      <c r="E808" s="16"/>
      <c r="F808" s="60"/>
      <c r="G808" s="60"/>
      <c r="H808" s="16"/>
      <c r="I808" s="60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AI808" s="93"/>
      <c r="AJ808" s="93"/>
      <c r="AK808" s="93"/>
      <c r="AL808" s="93"/>
    </row>
    <row r="809" spans="1:38">
      <c r="A809" s="60"/>
      <c r="B809" s="60"/>
      <c r="C809" s="60"/>
      <c r="D809" s="60"/>
      <c r="E809" s="92" t="s">
        <v>0</v>
      </c>
      <c r="F809" s="92"/>
      <c r="G809" s="92"/>
      <c r="H809" s="1">
        <f>H1</f>
        <v>241</v>
      </c>
      <c r="I809" s="1"/>
      <c r="J809" s="102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AI809" s="93"/>
      <c r="AJ809" s="93"/>
      <c r="AK809" s="93"/>
      <c r="AL809" s="93"/>
    </row>
    <row r="810" spans="1:38">
      <c r="A810" s="60"/>
      <c r="B810" s="60"/>
      <c r="C810" s="60"/>
      <c r="D810" s="60"/>
      <c r="E810" s="60"/>
      <c r="F810" s="60"/>
      <c r="G810" s="60"/>
      <c r="H810" s="60"/>
      <c r="I810" s="60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AI810" s="93"/>
      <c r="AJ810" s="93"/>
      <c r="AK810" s="93"/>
      <c r="AL810" s="93"/>
    </row>
    <row r="811" spans="1:38" ht="18">
      <c r="A811" s="95" t="s">
        <v>205</v>
      </c>
      <c r="B811" s="96"/>
      <c r="C811" s="96"/>
      <c r="D811" s="96"/>
      <c r="E811" s="97"/>
      <c r="F811" s="97"/>
      <c r="G811" s="97"/>
      <c r="H811" s="96"/>
      <c r="I811" s="96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AI811" s="93"/>
      <c r="AJ811" s="93"/>
      <c r="AK811" s="93"/>
      <c r="AL811" s="93"/>
    </row>
    <row r="812" spans="1:38" ht="18">
      <c r="A812" s="120"/>
      <c r="B812" s="96"/>
      <c r="C812" s="96"/>
      <c r="D812" s="96"/>
      <c r="E812" s="97"/>
      <c r="F812" s="97"/>
      <c r="G812" s="97"/>
      <c r="H812" s="96"/>
      <c r="I812" s="96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AI812" s="93"/>
      <c r="AJ812" s="93"/>
      <c r="AK812" s="93"/>
      <c r="AL812" s="93"/>
    </row>
    <row r="813" spans="1:38">
      <c r="A813" s="60"/>
      <c r="B813" s="34" t="s">
        <v>1</v>
      </c>
      <c r="C813" s="63"/>
      <c r="D813" s="64"/>
      <c r="E813" s="65"/>
      <c r="F813" s="66" t="s">
        <v>2</v>
      </c>
      <c r="G813" s="64"/>
      <c r="H813" s="65"/>
      <c r="I813" s="2" t="s">
        <v>2</v>
      </c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AI813" s="93"/>
      <c r="AJ813" s="93"/>
      <c r="AK813" s="93"/>
      <c r="AL813" s="93"/>
    </row>
    <row r="814" spans="1:38">
      <c r="A814" s="60"/>
      <c r="B814" s="37"/>
      <c r="C814" s="67" t="str">
        <f>C6</f>
        <v>2016-2017</v>
      </c>
      <c r="D814" s="37"/>
      <c r="E814" s="68" t="str">
        <f>E6</f>
        <v>2017-2018</v>
      </c>
      <c r="F814" s="69" t="s">
        <v>4</v>
      </c>
      <c r="G814" s="37"/>
      <c r="H814" s="68" t="str">
        <f>H6</f>
        <v>2018-2019</v>
      </c>
      <c r="I814" s="3" t="s">
        <v>4</v>
      </c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AI814" s="93"/>
      <c r="AJ814" s="93"/>
      <c r="AK814" s="93"/>
      <c r="AL814" s="93"/>
    </row>
    <row r="815" spans="1:38">
      <c r="A815" s="60"/>
      <c r="B815" s="39" t="s">
        <v>5</v>
      </c>
      <c r="C815" s="70" t="s">
        <v>6</v>
      </c>
      <c r="D815" s="37"/>
      <c r="E815" s="71" t="s">
        <v>6</v>
      </c>
      <c r="F815" s="72" t="s">
        <v>8</v>
      </c>
      <c r="G815" s="37"/>
      <c r="H815" s="71" t="s">
        <v>9</v>
      </c>
      <c r="I815" s="22" t="s">
        <v>8</v>
      </c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AI815" s="93"/>
      <c r="AJ815" s="93"/>
      <c r="AK815" s="93"/>
      <c r="AL815" s="93"/>
    </row>
    <row r="816" spans="1:38">
      <c r="A816" s="23"/>
      <c r="B816" s="23"/>
      <c r="C816" s="57"/>
      <c r="D816" s="30"/>
      <c r="E816" s="47"/>
      <c r="F816" s="57"/>
      <c r="G816" s="30"/>
      <c r="H816" s="47"/>
      <c r="I816" s="45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AI816" s="93"/>
      <c r="AJ816" s="93"/>
      <c r="AK816" s="93"/>
      <c r="AL816" s="93"/>
    </row>
    <row r="817" spans="1:38">
      <c r="A817" s="26" t="s">
        <v>53</v>
      </c>
      <c r="B817" s="26"/>
      <c r="C817" s="59">
        <f>SUM([1]C06!$C$173:$C$180,[1]C06!$C$190:$C$193)</f>
        <v>0</v>
      </c>
      <c r="D817" s="30"/>
      <c r="E817" s="59">
        <f>SUM([1]C06!$D$173:$D$180,[1]C06!$D$190:$D$193)</f>
        <v>0</v>
      </c>
      <c r="F817" s="25">
        <f>IF(C817=0,0,((E817-C817)/C817))</f>
        <v>0</v>
      </c>
      <c r="G817" s="30"/>
      <c r="H817" s="59">
        <f>SUM([1]C06!$E$173:$E$180,[1]C06!$E$190:$E$193)</f>
        <v>0</v>
      </c>
      <c r="I817" s="5">
        <f>IF(E817=0,0,((H817-E817)/E817))</f>
        <v>0</v>
      </c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AI817" s="93"/>
      <c r="AJ817" s="93"/>
      <c r="AK817" s="93"/>
      <c r="AL817" s="93"/>
    </row>
    <row r="818" spans="1:38">
      <c r="A818" s="26" t="s">
        <v>55</v>
      </c>
      <c r="B818" s="26"/>
      <c r="C818" s="55">
        <f>SUM([1]C07!$C$148:$C$159)</f>
        <v>0</v>
      </c>
      <c r="D818" s="30"/>
      <c r="E818" s="55">
        <f>SUM([1]C07!$D$148:$D$159)</f>
        <v>0</v>
      </c>
      <c r="F818" s="25">
        <f t="shared" ref="F818:F857" si="30">IF(C818=0,0,((E818-C818)/C818))</f>
        <v>0</v>
      </c>
      <c r="G818" s="30"/>
      <c r="H818" s="55">
        <f>SUM([1]C07!$E$148:$E$159)</f>
        <v>0</v>
      </c>
      <c r="I818" s="5">
        <f t="shared" ref="I818:I857" si="31">IF(E818=0,0,((H818-E818)/E818))</f>
        <v>0</v>
      </c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AI818" s="93"/>
      <c r="AJ818" s="93"/>
      <c r="AK818" s="93"/>
      <c r="AL818" s="93"/>
    </row>
    <row r="819" spans="1:38">
      <c r="A819" s="7" t="s">
        <v>54</v>
      </c>
      <c r="B819" s="7"/>
      <c r="C819" s="55">
        <f>SUM([1]C08!$C$157:$C$168)</f>
        <v>0</v>
      </c>
      <c r="D819" s="30"/>
      <c r="E819" s="55">
        <f>SUM([1]C08!$D$157:$D$168)</f>
        <v>0</v>
      </c>
      <c r="F819" s="25">
        <f t="shared" si="30"/>
        <v>0</v>
      </c>
      <c r="G819" s="30"/>
      <c r="H819" s="55">
        <f>SUM([1]C08!$E$157:$E$168)</f>
        <v>0</v>
      </c>
      <c r="I819" s="5">
        <f t="shared" si="31"/>
        <v>0</v>
      </c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AI819" s="93"/>
      <c r="AJ819" s="93"/>
      <c r="AK819" s="93"/>
      <c r="AL819" s="93"/>
    </row>
    <row r="820" spans="1:38">
      <c r="A820" s="7" t="s">
        <v>57</v>
      </c>
      <c r="B820" s="7"/>
      <c r="C820" s="55">
        <f>SUM([1]C011!$C$115:$C$126)</f>
        <v>0</v>
      </c>
      <c r="D820" s="30"/>
      <c r="E820" s="55">
        <f>SUM([1]C011!$D$115:$D$126)</f>
        <v>0</v>
      </c>
      <c r="F820" s="25">
        <f t="shared" si="30"/>
        <v>0</v>
      </c>
      <c r="G820" s="30"/>
      <c r="H820" s="55">
        <f>SUM([1]C011!$E$115:$E$126)</f>
        <v>0</v>
      </c>
      <c r="I820" s="5">
        <f t="shared" si="31"/>
        <v>0</v>
      </c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AI820" s="93"/>
      <c r="AJ820" s="93"/>
      <c r="AK820" s="93"/>
      <c r="AL820" s="93"/>
    </row>
    <row r="821" spans="1:38">
      <c r="A821" s="7" t="s">
        <v>59</v>
      </c>
      <c r="B821" s="7"/>
      <c r="C821" s="55">
        <f>SUM([1]C013!$C$114:$C$125)</f>
        <v>0</v>
      </c>
      <c r="D821" s="30"/>
      <c r="E821" s="55">
        <f>SUM([1]C013!$D$114:$D$125)</f>
        <v>0</v>
      </c>
      <c r="F821" s="25">
        <f t="shared" si="30"/>
        <v>0</v>
      </c>
      <c r="G821" s="30"/>
      <c r="H821" s="55">
        <f>SUM([1]C013!$E$114:$E$125)</f>
        <v>0</v>
      </c>
      <c r="I821" s="5">
        <f t="shared" si="31"/>
        <v>0</v>
      </c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AI821" s="93"/>
      <c r="AJ821" s="93"/>
      <c r="AK821" s="93"/>
      <c r="AL821" s="93"/>
    </row>
    <row r="822" spans="1:38">
      <c r="A822" s="7" t="s">
        <v>60</v>
      </c>
      <c r="B822" s="7"/>
      <c r="C822" s="55">
        <f>SUM([1]C014!$C$114:$C$125)</f>
        <v>0</v>
      </c>
      <c r="D822" s="30"/>
      <c r="E822" s="55">
        <f>SUM([1]C014!$D$114:$D$125)</f>
        <v>0</v>
      </c>
      <c r="F822" s="25">
        <f t="shared" si="30"/>
        <v>0</v>
      </c>
      <c r="G822" s="30"/>
      <c r="H822" s="55">
        <f>SUM([1]C014!$E$114:$E$125)</f>
        <v>0</v>
      </c>
      <c r="I822" s="5">
        <f t="shared" si="31"/>
        <v>0</v>
      </c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AI822" s="93"/>
      <c r="AJ822" s="93"/>
      <c r="AK822" s="93"/>
      <c r="AL822" s="93"/>
    </row>
    <row r="823" spans="1:38">
      <c r="A823" s="7" t="s">
        <v>62</v>
      </c>
      <c r="B823" s="7"/>
      <c r="C823" s="55">
        <f>SUM([1]C015!$C$114:$C$115,[1]C015!$C$125:$C$133)</f>
        <v>0</v>
      </c>
      <c r="D823" s="30"/>
      <c r="E823" s="55">
        <f>SUM([1]C015!$D$114:$D$115,[1]C015!$D$125:$D$133)</f>
        <v>0</v>
      </c>
      <c r="F823" s="25">
        <f t="shared" si="30"/>
        <v>0</v>
      </c>
      <c r="G823" s="30"/>
      <c r="H823" s="55">
        <f>SUM([1]C015!$E$114:$E$115,[1]C015!$E$125:$E$133)</f>
        <v>0</v>
      </c>
      <c r="I823" s="5">
        <f t="shared" si="31"/>
        <v>0</v>
      </c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AI823" s="93"/>
      <c r="AJ823" s="93"/>
      <c r="AK823" s="93"/>
      <c r="AL823" s="93"/>
    </row>
    <row r="824" spans="1:38">
      <c r="A824" s="7" t="s">
        <v>63</v>
      </c>
      <c r="B824" s="7"/>
      <c r="C824" s="55">
        <f>SUM([1]C016!$C$77:$C$78)</f>
        <v>0</v>
      </c>
      <c r="D824" s="30"/>
      <c r="E824" s="55">
        <f>SUM([1]C016!$D$77:$D$78)</f>
        <v>0</v>
      </c>
      <c r="F824" s="25">
        <f t="shared" si="30"/>
        <v>0</v>
      </c>
      <c r="G824" s="30"/>
      <c r="H824" s="55">
        <f>SUM([1]C016!$E$77:$E$78)</f>
        <v>0</v>
      </c>
      <c r="I824" s="5">
        <f t="shared" si="31"/>
        <v>0</v>
      </c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AI824" s="93"/>
      <c r="AJ824" s="93"/>
      <c r="AK824" s="93"/>
      <c r="AL824" s="93"/>
    </row>
    <row r="825" spans="1:38">
      <c r="A825" s="7" t="s">
        <v>107</v>
      </c>
      <c r="B825" s="7"/>
      <c r="C825" s="55">
        <f>SUM([1]C018!$C$112:$C$123)</f>
        <v>0</v>
      </c>
      <c r="D825" s="30"/>
      <c r="E825" s="55">
        <f>SUM([1]C018!$D$112:$D$123)</f>
        <v>0</v>
      </c>
      <c r="F825" s="25">
        <f t="shared" si="30"/>
        <v>0</v>
      </c>
      <c r="G825" s="30"/>
      <c r="H825" s="55">
        <f>SUM([1]C018!$E$112:$E$123)</f>
        <v>0</v>
      </c>
      <c r="I825" s="5">
        <f t="shared" si="31"/>
        <v>0</v>
      </c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AI825" s="93"/>
      <c r="AJ825" s="93"/>
      <c r="AK825" s="93"/>
      <c r="AL825" s="93"/>
    </row>
    <row r="826" spans="1:38">
      <c r="A826" s="7" t="s">
        <v>66</v>
      </c>
      <c r="B826" s="7"/>
      <c r="C826" s="55">
        <v>0</v>
      </c>
      <c r="D826" s="30"/>
      <c r="E826" s="56">
        <v>0</v>
      </c>
      <c r="F826" s="25">
        <f t="shared" si="30"/>
        <v>0</v>
      </c>
      <c r="G826" s="30"/>
      <c r="H826" s="56">
        <v>0</v>
      </c>
      <c r="I826" s="5">
        <f t="shared" si="31"/>
        <v>0</v>
      </c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AI826" s="93"/>
      <c r="AJ826" s="93"/>
      <c r="AK826" s="93"/>
      <c r="AL826" s="93"/>
    </row>
    <row r="827" spans="1:38">
      <c r="A827" s="7" t="s">
        <v>67</v>
      </c>
      <c r="B827" s="7"/>
      <c r="C827" s="55">
        <f>SUM([1]C022!$C$109:$C$120)</f>
        <v>0</v>
      </c>
      <c r="D827" s="30"/>
      <c r="E827" s="55">
        <f>SUM([1]C022!$D$109:$D$120)</f>
        <v>0</v>
      </c>
      <c r="F827" s="25">
        <f t="shared" si="30"/>
        <v>0</v>
      </c>
      <c r="G827" s="30"/>
      <c r="H827" s="55">
        <f>SUM([1]C022!$E$109:$E$120)</f>
        <v>0</v>
      </c>
      <c r="I827" s="5">
        <f t="shared" si="31"/>
        <v>0</v>
      </c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AI827" s="93"/>
      <c r="AJ827" s="93"/>
      <c r="AK827" s="93"/>
      <c r="AL827" s="93"/>
    </row>
    <row r="828" spans="1:38">
      <c r="A828" s="7" t="s">
        <v>68</v>
      </c>
      <c r="B828" s="7"/>
      <c r="C828" s="55">
        <v>0</v>
      </c>
      <c r="D828" s="30"/>
      <c r="E828" s="56">
        <v>0</v>
      </c>
      <c r="F828" s="25">
        <f t="shared" si="30"/>
        <v>0</v>
      </c>
      <c r="G828" s="30"/>
      <c r="H828" s="56">
        <v>0</v>
      </c>
      <c r="I828" s="5">
        <f t="shared" si="31"/>
        <v>0</v>
      </c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AI828" s="93"/>
      <c r="AJ828" s="93"/>
      <c r="AK828" s="93"/>
      <c r="AL828" s="93"/>
    </row>
    <row r="829" spans="1:38">
      <c r="A829" s="7" t="s">
        <v>69</v>
      </c>
      <c r="B829" s="126">
        <v>26</v>
      </c>
      <c r="C829" s="55">
        <f>SUM([1]C026!$C$45:$C$56)</f>
        <v>0</v>
      </c>
      <c r="D829" s="30"/>
      <c r="E829" s="55">
        <f>SUM([1]C026!$D$45:$D$56)</f>
        <v>0</v>
      </c>
      <c r="F829" s="25">
        <f t="shared" si="30"/>
        <v>0</v>
      </c>
      <c r="G829" s="30"/>
      <c r="H829" s="55">
        <f>SUM([1]C026!$E$45:$E$56)</f>
        <v>0</v>
      </c>
      <c r="I829" s="5">
        <f t="shared" si="31"/>
        <v>0</v>
      </c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AI829" s="93"/>
      <c r="AJ829" s="93"/>
      <c r="AK829" s="93"/>
      <c r="AL829" s="93"/>
    </row>
    <row r="830" spans="1:38">
      <c r="A830" s="7" t="s">
        <v>70</v>
      </c>
      <c r="B830" s="126">
        <v>28</v>
      </c>
      <c r="C830" s="55">
        <f>SUM([1]C028!$C$80:$C$91)</f>
        <v>0</v>
      </c>
      <c r="D830" s="30"/>
      <c r="E830" s="55">
        <f>SUM([1]C028!$D$80:$D$91)</f>
        <v>0</v>
      </c>
      <c r="F830" s="25">
        <f t="shared" si="30"/>
        <v>0</v>
      </c>
      <c r="G830" s="30"/>
      <c r="H830" s="55">
        <f>SUM([1]C028!$E$80:$E$91)</f>
        <v>0</v>
      </c>
      <c r="I830" s="5">
        <f t="shared" si="31"/>
        <v>0</v>
      </c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</row>
    <row r="831" spans="1:38">
      <c r="A831" s="7" t="s">
        <v>72</v>
      </c>
      <c r="B831" s="126"/>
      <c r="C831" s="55">
        <f>SUM([1]C029!$C$155:$C$166)</f>
        <v>0</v>
      </c>
      <c r="D831" s="30"/>
      <c r="E831" s="55">
        <f>SUM([1]C029!$D$155:$D$166)</f>
        <v>0</v>
      </c>
      <c r="F831" s="25">
        <f t="shared" si="30"/>
        <v>0</v>
      </c>
      <c r="G831" s="30"/>
      <c r="H831" s="55">
        <f>SUM([1]C029!$E$155:$E$166)</f>
        <v>0</v>
      </c>
      <c r="I831" s="5">
        <f t="shared" si="31"/>
        <v>0</v>
      </c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AI831" s="93"/>
      <c r="AJ831" s="93"/>
      <c r="AK831" s="93"/>
      <c r="AL831" s="93"/>
    </row>
    <row r="832" spans="1:38">
      <c r="A832" s="7" t="s">
        <v>56</v>
      </c>
      <c r="B832" s="126"/>
      <c r="C832" s="55">
        <f>SUM([1]C030!$C$144:$C$155)</f>
        <v>0</v>
      </c>
      <c r="D832" s="30"/>
      <c r="E832" s="55">
        <f>SUM([1]C030!$D$144:$D$155)</f>
        <v>0</v>
      </c>
      <c r="F832" s="25">
        <f t="shared" si="30"/>
        <v>0</v>
      </c>
      <c r="G832" s="30"/>
      <c r="H832" s="55">
        <f>SUM([1]C030!$E$144:$E$155)</f>
        <v>0</v>
      </c>
      <c r="I832" s="5">
        <f t="shared" si="31"/>
        <v>0</v>
      </c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AI832" s="93"/>
      <c r="AJ832" s="93"/>
      <c r="AK832" s="93"/>
      <c r="AL832" s="93"/>
    </row>
    <row r="833" spans="1:38">
      <c r="A833" s="7" t="s">
        <v>73</v>
      </c>
      <c r="B833" s="126"/>
      <c r="C833" s="55">
        <v>0</v>
      </c>
      <c r="D833" s="30"/>
      <c r="E833" s="56">
        <v>0</v>
      </c>
      <c r="F833" s="25">
        <f t="shared" si="30"/>
        <v>0</v>
      </c>
      <c r="G833" s="30"/>
      <c r="H833" s="56">
        <v>0</v>
      </c>
      <c r="I833" s="5">
        <f t="shared" si="31"/>
        <v>0</v>
      </c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AI833" s="93"/>
      <c r="AJ833" s="93"/>
      <c r="AK833" s="93"/>
      <c r="AL833" s="93"/>
    </row>
    <row r="834" spans="1:38">
      <c r="A834" s="7" t="str">
        <f>A438</f>
        <v>Career and Postsecondary Ed.</v>
      </c>
      <c r="B834" s="126"/>
      <c r="C834" s="55">
        <f>SUM([1]C034!$C$121:$C$132)</f>
        <v>0</v>
      </c>
      <c r="D834" s="30"/>
      <c r="E834" s="55">
        <f>SUM([1]C034!$D$121:$D$132)</f>
        <v>0</v>
      </c>
      <c r="F834" s="25">
        <f t="shared" si="30"/>
        <v>0</v>
      </c>
      <c r="G834" s="30"/>
      <c r="H834" s="55">
        <f>SUM([1]C034!$E$121:$E$132)</f>
        <v>0</v>
      </c>
      <c r="I834" s="5">
        <f t="shared" si="31"/>
        <v>0</v>
      </c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AI834" s="93"/>
      <c r="AJ834" s="93"/>
      <c r="AK834" s="93"/>
      <c r="AL834" s="93"/>
    </row>
    <row r="835" spans="1:38">
      <c r="A835" s="7" t="s">
        <v>74</v>
      </c>
      <c r="B835" s="126"/>
      <c r="C835" s="55">
        <f>SUM([1]C035!$C$153:$C$164)</f>
        <v>0</v>
      </c>
      <c r="D835" s="30"/>
      <c r="E835" s="55">
        <f>SUM([1]C035!$D$153:$D$164)</f>
        <v>0</v>
      </c>
      <c r="F835" s="25">
        <f t="shared" si="30"/>
        <v>0</v>
      </c>
      <c r="G835" s="30"/>
      <c r="H835" s="55">
        <f>SUM([1]C035!$E$153:$E$164)</f>
        <v>0</v>
      </c>
      <c r="I835" s="5">
        <f t="shared" si="31"/>
        <v>0</v>
      </c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AI835" s="93"/>
      <c r="AJ835" s="93"/>
      <c r="AK835" s="93"/>
      <c r="AL835" s="93"/>
    </row>
    <row r="836" spans="1:38">
      <c r="A836" s="7" t="s">
        <v>108</v>
      </c>
      <c r="B836" s="126">
        <v>42</v>
      </c>
      <c r="C836" s="55">
        <v>0</v>
      </c>
      <c r="D836" s="30"/>
      <c r="E836" s="56">
        <v>0</v>
      </c>
      <c r="F836" s="25">
        <f t="shared" si="30"/>
        <v>0</v>
      </c>
      <c r="G836" s="30"/>
      <c r="H836" s="56">
        <v>0</v>
      </c>
      <c r="I836" s="5">
        <f t="shared" si="31"/>
        <v>0</v>
      </c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AI836" s="93"/>
      <c r="AJ836" s="93"/>
      <c r="AK836" s="93"/>
      <c r="AL836" s="93"/>
    </row>
    <row r="837" spans="1:38">
      <c r="A837" s="7" t="s">
        <v>77</v>
      </c>
      <c r="B837" s="126">
        <v>44</v>
      </c>
      <c r="C837" s="55">
        <v>0</v>
      </c>
      <c r="D837" s="30"/>
      <c r="E837" s="56">
        <v>0</v>
      </c>
      <c r="F837" s="25">
        <f t="shared" si="30"/>
        <v>0</v>
      </c>
      <c r="G837" s="30"/>
      <c r="H837" s="56">
        <v>0</v>
      </c>
      <c r="I837" s="5">
        <f t="shared" si="31"/>
        <v>0</v>
      </c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AI837" s="93"/>
      <c r="AJ837" s="93"/>
      <c r="AK837" s="93"/>
      <c r="AL837" s="93"/>
    </row>
    <row r="838" spans="1:38">
      <c r="A838" s="7" t="s">
        <v>79</v>
      </c>
      <c r="B838" s="126">
        <v>45</v>
      </c>
      <c r="C838" s="55">
        <v>0</v>
      </c>
      <c r="D838" s="30"/>
      <c r="E838" s="56">
        <v>0</v>
      </c>
      <c r="F838" s="25">
        <f t="shared" si="30"/>
        <v>0</v>
      </c>
      <c r="G838" s="30"/>
      <c r="H838" s="56">
        <v>0</v>
      </c>
      <c r="I838" s="5">
        <f t="shared" si="31"/>
        <v>0</v>
      </c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AI838" s="93"/>
      <c r="AJ838" s="93"/>
      <c r="AK838" s="93"/>
      <c r="AL838" s="93"/>
    </row>
    <row r="839" spans="1:38">
      <c r="A839" s="7" t="s">
        <v>109</v>
      </c>
      <c r="B839" s="126">
        <v>46</v>
      </c>
      <c r="C839" s="55">
        <v>0</v>
      </c>
      <c r="D839" s="30"/>
      <c r="E839" s="56">
        <v>0</v>
      </c>
      <c r="F839" s="25">
        <f t="shared" si="30"/>
        <v>0</v>
      </c>
      <c r="G839" s="30"/>
      <c r="H839" s="140"/>
      <c r="I839" s="421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AI839" s="93"/>
      <c r="AJ839" s="93"/>
      <c r="AK839" s="93"/>
      <c r="AL839" s="93"/>
    </row>
    <row r="840" spans="1:38">
      <c r="A840" s="7" t="s">
        <v>81</v>
      </c>
      <c r="B840" s="126"/>
      <c r="C840" s="55">
        <f>SUM([1]C051!$C$29)</f>
        <v>14058</v>
      </c>
      <c r="D840" s="30"/>
      <c r="E840" s="55">
        <f>SUM([1]C051!$D$29)</f>
        <v>20447</v>
      </c>
      <c r="F840" s="25">
        <f t="shared" si="30"/>
        <v>0.45447432067150378</v>
      </c>
      <c r="G840" s="30"/>
      <c r="H840" s="55">
        <f>SUM([1]C051!$E$29)</f>
        <v>27785</v>
      </c>
      <c r="I840" s="5">
        <f t="shared" si="31"/>
        <v>0.35887905316183305</v>
      </c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AI840" s="93"/>
      <c r="AJ840" s="93"/>
      <c r="AK840" s="93"/>
      <c r="AL840" s="93"/>
    </row>
    <row r="841" spans="1:38">
      <c r="A841" s="7" t="s">
        <v>83</v>
      </c>
      <c r="B841" s="126"/>
      <c r="C841" s="55">
        <f>SUM([1]C053!$C$132:$C$143)</f>
        <v>0</v>
      </c>
      <c r="D841" s="30"/>
      <c r="E841" s="55">
        <f>SUM([1]C053!$D$132:$D$143)</f>
        <v>0</v>
      </c>
      <c r="F841" s="25">
        <f t="shared" si="30"/>
        <v>0</v>
      </c>
      <c r="G841" s="30"/>
      <c r="H841" s="140"/>
      <c r="I841" s="421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AI841" s="93"/>
      <c r="AJ841" s="93"/>
      <c r="AK841" s="93"/>
      <c r="AL841" s="93"/>
    </row>
    <row r="842" spans="1:38">
      <c r="A842" s="7" t="s">
        <v>115</v>
      </c>
      <c r="B842" s="126">
        <v>54</v>
      </c>
      <c r="C842" s="55">
        <v>0</v>
      </c>
      <c r="D842" s="30"/>
      <c r="E842" s="56">
        <v>0</v>
      </c>
      <c r="F842" s="25">
        <f t="shared" si="30"/>
        <v>0</v>
      </c>
      <c r="G842" s="30"/>
      <c r="H842" s="140"/>
      <c r="I842" s="421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AI842" s="93"/>
      <c r="AJ842" s="93"/>
      <c r="AK842" s="93"/>
      <c r="AL842" s="93"/>
    </row>
    <row r="843" spans="1:38">
      <c r="A843" s="7" t="s">
        <v>85</v>
      </c>
      <c r="B843" s="126"/>
      <c r="C843" s="55">
        <v>0</v>
      </c>
      <c r="D843" s="30"/>
      <c r="E843" s="56">
        <v>0</v>
      </c>
      <c r="F843" s="25">
        <f t="shared" si="30"/>
        <v>0</v>
      </c>
      <c r="G843" s="30"/>
      <c r="H843" s="428"/>
      <c r="I843" s="421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AI843" s="93"/>
      <c r="AJ843" s="93"/>
      <c r="AK843" s="93"/>
      <c r="AL843" s="93"/>
    </row>
    <row r="844" spans="1:38">
      <c r="A844" s="55" t="str">
        <f>A1404</f>
        <v>Bond and Interest #1</v>
      </c>
      <c r="B844" s="126">
        <v>62</v>
      </c>
      <c r="C844" s="55">
        <v>0</v>
      </c>
      <c r="D844" s="30"/>
      <c r="E844" s="55">
        <v>0</v>
      </c>
      <c r="F844" s="25">
        <f t="shared" si="30"/>
        <v>0</v>
      </c>
      <c r="G844" s="30"/>
      <c r="H844" s="56">
        <v>0</v>
      </c>
      <c r="I844" s="5">
        <f t="shared" si="31"/>
        <v>0</v>
      </c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AI844" s="93"/>
      <c r="AJ844" s="93"/>
      <c r="AK844" s="93"/>
      <c r="AL844" s="93"/>
    </row>
    <row r="845" spans="1:38">
      <c r="A845" s="7" t="str">
        <f>A1405</f>
        <v>Bond and Interest #2</v>
      </c>
      <c r="B845" s="126">
        <v>63</v>
      </c>
      <c r="C845" s="55">
        <v>0</v>
      </c>
      <c r="D845" s="30"/>
      <c r="E845" s="56">
        <v>0</v>
      </c>
      <c r="F845" s="25">
        <f t="shared" si="30"/>
        <v>0</v>
      </c>
      <c r="G845" s="30"/>
      <c r="H845" s="56">
        <v>0</v>
      </c>
      <c r="I845" s="5">
        <f t="shared" si="31"/>
        <v>0</v>
      </c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AI845" s="93"/>
      <c r="AJ845" s="93"/>
      <c r="AK845" s="93"/>
      <c r="AL845" s="93"/>
    </row>
    <row r="846" spans="1:38">
      <c r="A846" s="7" t="s">
        <v>86</v>
      </c>
      <c r="B846" s="126">
        <v>66</v>
      </c>
      <c r="C846" s="55">
        <v>0</v>
      </c>
      <c r="D846" s="30"/>
      <c r="E846" s="56">
        <v>0</v>
      </c>
      <c r="F846" s="25">
        <f t="shared" si="30"/>
        <v>0</v>
      </c>
      <c r="G846" s="30"/>
      <c r="H846" s="56">
        <v>0</v>
      </c>
      <c r="I846" s="5">
        <f t="shared" si="31"/>
        <v>0</v>
      </c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AI846" s="93"/>
      <c r="AJ846" s="93"/>
      <c r="AK846" s="93"/>
      <c r="AL846" s="93"/>
    </row>
    <row r="847" spans="1:38">
      <c r="A847" s="7" t="s">
        <v>87</v>
      </c>
      <c r="B847" s="126">
        <v>67</v>
      </c>
      <c r="C847" s="55">
        <v>0</v>
      </c>
      <c r="D847" s="30"/>
      <c r="E847" s="56">
        <v>0</v>
      </c>
      <c r="F847" s="25">
        <f t="shared" si="30"/>
        <v>0</v>
      </c>
      <c r="G847" s="30"/>
      <c r="H847" s="56">
        <v>0</v>
      </c>
      <c r="I847" s="5">
        <f t="shared" si="31"/>
        <v>0</v>
      </c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AI847" s="93"/>
      <c r="AJ847" s="93"/>
      <c r="AK847" s="93"/>
      <c r="AL847" s="93"/>
    </row>
    <row r="848" spans="1:38">
      <c r="A848" s="7" t="s">
        <v>88</v>
      </c>
      <c r="B848" s="126">
        <v>68</v>
      </c>
      <c r="C848" s="55">
        <v>0</v>
      </c>
      <c r="D848" s="30"/>
      <c r="E848" s="56">
        <v>0</v>
      </c>
      <c r="F848" s="25">
        <f t="shared" si="30"/>
        <v>0</v>
      </c>
      <c r="G848" s="30"/>
      <c r="H848" s="56">
        <v>0</v>
      </c>
      <c r="I848" s="5">
        <f t="shared" si="31"/>
        <v>0</v>
      </c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AI848" s="93"/>
      <c r="AJ848" s="93"/>
      <c r="AK848" s="93"/>
      <c r="AL848" s="93"/>
    </row>
    <row r="849" spans="1:38">
      <c r="A849" s="150"/>
      <c r="B849" s="150"/>
      <c r="C849" s="151"/>
      <c r="D849" s="132"/>
      <c r="E849" s="152"/>
      <c r="F849" s="422"/>
      <c r="G849" s="132"/>
      <c r="H849" s="152"/>
      <c r="I849" s="421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</row>
    <row r="850" spans="1:38">
      <c r="A850" s="62" t="s">
        <v>89</v>
      </c>
      <c r="B850" s="7"/>
      <c r="C850" s="55">
        <f>SUM(C817:C848)</f>
        <v>14058</v>
      </c>
      <c r="D850" s="30"/>
      <c r="E850" s="56">
        <f>SUM(E817:E848)</f>
        <v>20447</v>
      </c>
      <c r="F850" s="25">
        <f t="shared" si="30"/>
        <v>0.45447432067150378</v>
      </c>
      <c r="G850" s="30"/>
      <c r="H850" s="56">
        <f>SUM(H817:H848)</f>
        <v>27785</v>
      </c>
      <c r="I850" s="5">
        <f t="shared" si="31"/>
        <v>0.35887905316183305</v>
      </c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</row>
    <row r="851" spans="1:38">
      <c r="A851" s="7" t="s">
        <v>91</v>
      </c>
      <c r="B851" s="7"/>
      <c r="C851" s="73">
        <f>H1646</f>
        <v>193</v>
      </c>
      <c r="D851" s="30"/>
      <c r="E851" s="74">
        <f>J1646</f>
        <v>199.5</v>
      </c>
      <c r="F851" s="25">
        <f t="shared" si="30"/>
        <v>3.367875647668394E-2</v>
      </c>
      <c r="G851" s="30"/>
      <c r="H851" s="74">
        <f>L1646</f>
        <v>200</v>
      </c>
      <c r="I851" s="5">
        <f t="shared" si="31"/>
        <v>2.5062656641604009E-3</v>
      </c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</row>
    <row r="852" spans="1:38">
      <c r="A852" s="7" t="s">
        <v>22</v>
      </c>
      <c r="B852" s="7"/>
      <c r="C852" s="55">
        <f>IF(C850=0,0,C850/C851)</f>
        <v>72.839378238341965</v>
      </c>
      <c r="D852" s="30"/>
      <c r="E852" s="56">
        <f>IF(E850=0,0,E850/E851)</f>
        <v>102.49122807017544</v>
      </c>
      <c r="F852" s="25">
        <f t="shared" si="30"/>
        <v>0.40708543303057765</v>
      </c>
      <c r="G852" s="30"/>
      <c r="H852" s="56">
        <f>IF(H850=0,0,H850/H851)</f>
        <v>138.92500000000001</v>
      </c>
      <c r="I852" s="5">
        <f t="shared" si="31"/>
        <v>0.35548185552892858</v>
      </c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</row>
    <row r="853" spans="1:38">
      <c r="A853" s="150"/>
      <c r="B853" s="150"/>
      <c r="C853" s="151"/>
      <c r="D853" s="132"/>
      <c r="E853" s="152"/>
      <c r="F853" s="422"/>
      <c r="G853" s="132"/>
      <c r="H853" s="152"/>
      <c r="I853" s="421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</row>
    <row r="854" spans="1:38">
      <c r="A854" s="7" t="s">
        <v>93</v>
      </c>
      <c r="B854" s="7"/>
      <c r="C854" s="55">
        <v>0</v>
      </c>
      <c r="D854" s="30"/>
      <c r="E854" s="56">
        <v>0</v>
      </c>
      <c r="F854" s="25">
        <f t="shared" si="30"/>
        <v>0</v>
      </c>
      <c r="G854" s="30"/>
      <c r="H854" s="56">
        <v>0</v>
      </c>
      <c r="I854" s="5">
        <f t="shared" si="31"/>
        <v>0</v>
      </c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</row>
    <row r="855" spans="1:38">
      <c r="A855" s="7" t="s">
        <v>94</v>
      </c>
      <c r="B855" s="7"/>
      <c r="C855" s="55">
        <v>0</v>
      </c>
      <c r="D855" s="30"/>
      <c r="E855" s="56">
        <v>0</v>
      </c>
      <c r="F855" s="25">
        <f t="shared" si="30"/>
        <v>0</v>
      </c>
      <c r="G855" s="30"/>
      <c r="H855" s="56">
        <v>0</v>
      </c>
      <c r="I855" s="5">
        <f t="shared" si="31"/>
        <v>0</v>
      </c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</row>
    <row r="856" spans="1:38">
      <c r="A856" s="7" t="s">
        <v>96</v>
      </c>
      <c r="B856" s="7"/>
      <c r="C856" s="55">
        <f>SUM([1]C078!$C$136:$C$147)</f>
        <v>0</v>
      </c>
      <c r="D856" s="30"/>
      <c r="E856" s="55">
        <f>SUM([1]C078!$D$136:$D$147)</f>
        <v>0</v>
      </c>
      <c r="F856" s="25">
        <f t="shared" si="30"/>
        <v>0</v>
      </c>
      <c r="G856" s="30"/>
      <c r="H856" s="55">
        <f>SUM([1]C078!$E$136:$E$147)</f>
        <v>0</v>
      </c>
      <c r="I856" s="5">
        <f t="shared" si="31"/>
        <v>0</v>
      </c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</row>
    <row r="857" spans="1:38">
      <c r="A857" s="50" t="s">
        <v>97</v>
      </c>
      <c r="B857" s="26"/>
      <c r="C857" s="59">
        <f>SUM(C854:C856,C850)</f>
        <v>14058</v>
      </c>
      <c r="D857" s="21"/>
      <c r="E857" s="27">
        <f>SUM(E854:E856,E850)</f>
        <v>20447</v>
      </c>
      <c r="F857" s="25">
        <f t="shared" si="30"/>
        <v>0.45447432067150378</v>
      </c>
      <c r="G857" s="21"/>
      <c r="H857" s="27">
        <f>SUM(H854:H856,H850)</f>
        <v>27785</v>
      </c>
      <c r="I857" s="5">
        <f t="shared" si="31"/>
        <v>0.35887905316183305</v>
      </c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</row>
    <row r="858" spans="1:38">
      <c r="A858" s="60"/>
      <c r="B858" s="60"/>
      <c r="C858" s="16"/>
      <c r="D858" s="60"/>
      <c r="E858" s="16"/>
      <c r="F858" s="17"/>
      <c r="G858" s="60"/>
      <c r="H858" s="16"/>
      <c r="I858" s="17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</row>
    <row r="859" spans="1:38">
      <c r="A859" s="60"/>
      <c r="B859" s="60"/>
      <c r="C859" s="16"/>
      <c r="D859" s="60"/>
      <c r="E859" s="16"/>
      <c r="F859" s="17"/>
      <c r="G859" s="60"/>
      <c r="H859" s="16"/>
      <c r="I859" s="17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</row>
    <row r="860" spans="1:38">
      <c r="A860" s="60"/>
      <c r="B860" s="60"/>
      <c r="C860" s="16"/>
      <c r="D860" s="60"/>
      <c r="E860" s="16"/>
      <c r="F860" s="17"/>
      <c r="G860" s="60"/>
      <c r="H860" s="16"/>
      <c r="I860" s="17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</row>
    <row r="861" spans="1:38">
      <c r="A861" s="60"/>
      <c r="B861" s="60"/>
      <c r="C861" s="16"/>
      <c r="D861" s="60"/>
      <c r="E861" s="16"/>
      <c r="F861" s="17"/>
      <c r="G861" s="60"/>
      <c r="H861" s="16"/>
      <c r="I861" s="17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</row>
    <row r="862" spans="1:38">
      <c r="A862" s="60"/>
      <c r="B862" s="60"/>
      <c r="C862" s="16"/>
      <c r="D862" s="60"/>
      <c r="E862" s="16"/>
      <c r="F862" s="17"/>
      <c r="G862" s="60"/>
      <c r="H862" s="16"/>
      <c r="I862" s="17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</row>
    <row r="863" spans="1:38">
      <c r="A863" s="60"/>
      <c r="B863" s="60"/>
      <c r="C863" s="16"/>
      <c r="D863" s="60"/>
      <c r="E863" s="16"/>
      <c r="F863" s="17"/>
      <c r="G863" s="60"/>
      <c r="H863" s="16"/>
      <c r="I863" s="17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</row>
    <row r="864" spans="1:38">
      <c r="A864" s="60"/>
      <c r="B864" s="60"/>
      <c r="C864" s="16"/>
      <c r="D864" s="60"/>
      <c r="E864" s="16"/>
      <c r="F864" s="17"/>
      <c r="G864" s="60"/>
      <c r="H864" s="16"/>
      <c r="I864" s="17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</row>
    <row r="865" spans="1:38">
      <c r="A865" s="60"/>
      <c r="B865" s="60"/>
      <c r="C865" s="16"/>
      <c r="D865" s="60"/>
      <c r="E865" s="16"/>
      <c r="F865" s="17"/>
      <c r="G865" s="60"/>
      <c r="H865" s="16"/>
      <c r="I865" s="17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</row>
    <row r="866" spans="1:38">
      <c r="A866" s="60"/>
      <c r="B866" s="60"/>
      <c r="C866" s="16"/>
      <c r="D866" s="60"/>
      <c r="E866" s="16"/>
      <c r="F866" s="17"/>
      <c r="G866" s="60"/>
      <c r="H866" s="16"/>
      <c r="I866" s="17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</row>
    <row r="867" spans="1:38">
      <c r="A867" s="60"/>
      <c r="B867" s="60"/>
      <c r="C867" s="16"/>
      <c r="D867" s="60"/>
      <c r="E867" s="16"/>
      <c r="F867" s="17"/>
      <c r="G867" s="60"/>
      <c r="H867" s="16"/>
      <c r="I867" s="17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</row>
    <row r="868" spans="1:38">
      <c r="A868" s="60"/>
      <c r="B868" s="60"/>
      <c r="C868" s="16"/>
      <c r="D868" s="60"/>
      <c r="E868" s="16"/>
      <c r="F868" s="17"/>
      <c r="G868" s="60"/>
      <c r="H868" s="16"/>
      <c r="I868" s="17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</row>
    <row r="869" spans="1:38">
      <c r="A869" s="60"/>
      <c r="B869" s="60"/>
      <c r="C869" s="16"/>
      <c r="D869" s="60"/>
      <c r="E869" s="16"/>
      <c r="F869" s="17"/>
      <c r="G869" s="60"/>
      <c r="H869" s="16"/>
      <c r="I869" s="17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</row>
    <row r="870" spans="1:38">
      <c r="A870" s="60"/>
      <c r="B870" s="60"/>
      <c r="C870" s="16"/>
      <c r="D870" s="60"/>
      <c r="E870" s="16"/>
      <c r="F870" s="17"/>
      <c r="G870" s="60"/>
      <c r="H870" s="16"/>
      <c r="I870" s="17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</row>
    <row r="871" spans="1:38">
      <c r="A871" s="60"/>
      <c r="B871" s="60"/>
      <c r="C871" s="16"/>
      <c r="D871" s="60"/>
      <c r="E871" s="16"/>
      <c r="F871" s="17"/>
      <c r="G871" s="60"/>
      <c r="H871" s="16"/>
      <c r="I871" s="17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</row>
    <row r="872" spans="1:38">
      <c r="A872" s="60"/>
      <c r="B872" s="60"/>
      <c r="C872" s="16"/>
      <c r="D872" s="60"/>
      <c r="E872" s="16"/>
      <c r="F872" s="17"/>
      <c r="G872" s="60"/>
      <c r="H872" s="16"/>
      <c r="I872" s="17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</row>
    <row r="873" spans="1:38">
      <c r="A873" s="60"/>
      <c r="B873" s="60"/>
      <c r="C873" s="16"/>
      <c r="D873" s="60"/>
      <c r="E873" s="16"/>
      <c r="F873" s="17"/>
      <c r="G873" s="60"/>
      <c r="H873" s="16"/>
      <c r="I873" s="17"/>
      <c r="J873" s="93"/>
      <c r="K873" s="93"/>
      <c r="L873" s="93"/>
      <c r="M873" s="93"/>
      <c r="N873" s="93"/>
      <c r="O873" s="102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</row>
    <row r="874" spans="1:38">
      <c r="A874" s="60"/>
      <c r="B874" s="60"/>
      <c r="C874" s="16"/>
      <c r="D874" s="60"/>
      <c r="E874" s="16"/>
      <c r="F874" s="17"/>
      <c r="G874" s="60"/>
      <c r="H874" s="16"/>
      <c r="I874" s="17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</row>
    <row r="875" spans="1:38">
      <c r="A875" s="60"/>
      <c r="B875" s="60"/>
      <c r="C875" s="16"/>
      <c r="D875" s="60"/>
      <c r="E875" s="16"/>
      <c r="F875" s="17"/>
      <c r="G875" s="60"/>
      <c r="H875" s="16"/>
      <c r="I875" s="17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</row>
    <row r="876" spans="1:38">
      <c r="A876" s="60"/>
      <c r="B876" s="60"/>
      <c r="C876" s="16"/>
      <c r="D876" s="60"/>
      <c r="E876" s="16"/>
      <c r="F876" s="17"/>
      <c r="G876" s="60"/>
      <c r="H876" s="16"/>
      <c r="I876" s="17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</row>
    <row r="877" spans="1:38">
      <c r="A877" s="60"/>
      <c r="B877" s="60"/>
      <c r="C877" s="16"/>
      <c r="D877" s="60"/>
      <c r="E877" s="16"/>
      <c r="F877" s="17"/>
      <c r="G877" s="60"/>
      <c r="H877" s="16"/>
      <c r="I877" s="17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</row>
    <row r="878" spans="1:38">
      <c r="A878" s="60"/>
      <c r="B878" s="60"/>
      <c r="C878" s="16"/>
      <c r="D878" s="60"/>
      <c r="E878" s="16"/>
      <c r="F878" s="17"/>
      <c r="G878" s="60"/>
      <c r="H878" s="16"/>
      <c r="I878" s="17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</row>
    <row r="879" spans="1:38">
      <c r="A879" s="60"/>
      <c r="B879" s="60"/>
      <c r="C879" s="16"/>
      <c r="D879" s="60"/>
      <c r="E879" s="16"/>
      <c r="F879" s="17"/>
      <c r="G879" s="60"/>
      <c r="H879" s="16"/>
      <c r="I879" s="17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</row>
    <row r="880" spans="1:38" ht="6.75" customHeight="1">
      <c r="A880" s="60"/>
      <c r="B880" s="60"/>
      <c r="C880" s="16"/>
      <c r="D880" s="60"/>
      <c r="E880" s="16"/>
      <c r="F880" s="17"/>
      <c r="G880" s="60"/>
      <c r="H880" s="16"/>
      <c r="I880" s="17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</row>
    <row r="881" spans="1:38">
      <c r="A881" s="60" t="s">
        <v>105</v>
      </c>
      <c r="B881" s="60"/>
      <c r="C881" s="16"/>
      <c r="D881" s="60"/>
      <c r="E881" s="16"/>
      <c r="F881" s="17"/>
      <c r="G881" s="60"/>
      <c r="H881" s="16"/>
      <c r="I881" s="17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</row>
    <row r="882" spans="1:38" ht="6" customHeight="1">
      <c r="A882" s="60"/>
      <c r="B882" s="60"/>
      <c r="C882" s="16"/>
      <c r="D882" s="60"/>
      <c r="E882" s="16"/>
      <c r="F882" s="17"/>
      <c r="G882" s="60"/>
      <c r="H882" s="16"/>
      <c r="I882" s="17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</row>
    <row r="883" spans="1:38">
      <c r="A883" s="60" t="str">
        <f>$A$492</f>
        <v>Amount per pupil excludes the following funds:  Adult Education, Adult Supplemental Education, and Special Education Coop.</v>
      </c>
      <c r="B883" s="60"/>
      <c r="C883" s="16"/>
      <c r="D883" s="60"/>
      <c r="E883" s="16"/>
      <c r="F883" s="17"/>
      <c r="G883" s="60"/>
      <c r="H883" s="16"/>
      <c r="I883" s="17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</row>
    <row r="884" spans="1:38" ht="6.75" customHeight="1">
      <c r="A884" s="60"/>
      <c r="B884" s="60"/>
      <c r="C884" s="16"/>
      <c r="D884" s="60"/>
      <c r="E884" s="16"/>
      <c r="F884" s="17"/>
      <c r="G884" s="60"/>
      <c r="H884" s="16"/>
      <c r="I884" s="17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</row>
    <row r="885" spans="1:38" ht="5.25" customHeight="1">
      <c r="A885" s="60"/>
      <c r="B885" s="60"/>
      <c r="C885" s="16"/>
      <c r="D885" s="60"/>
      <c r="E885" s="16"/>
      <c r="F885" s="17"/>
      <c r="G885" s="60"/>
      <c r="H885" s="16"/>
      <c r="I885" s="17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</row>
    <row r="886" spans="1:38">
      <c r="A886" s="60" t="str">
        <f>A495</f>
        <v xml:space="preserve">*FTE enrollment is based on  9/20 and 2/20,  including 4yr old at-risk.  Beginning in the 2017-18 school year, full-day kindergarten is funded as  </v>
      </c>
      <c r="B886" s="60"/>
      <c r="C886" s="16"/>
      <c r="D886" s="60"/>
      <c r="E886" s="16"/>
      <c r="F886" s="17"/>
      <c r="G886" s="60"/>
      <c r="H886" s="16"/>
      <c r="I886" s="17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</row>
    <row r="887" spans="1:38">
      <c r="A887" s="60" t="str">
        <f>A496</f>
        <v>1.0 FTE.  If the district offered full-day kindergarten in the 2017-18 school year, the 2016-17 kindergarten FTE is funded as 1.0 regardless of attendance.</v>
      </c>
      <c r="B887" s="60"/>
      <c r="C887" s="16"/>
      <c r="D887" s="60"/>
      <c r="E887" s="16"/>
      <c r="F887" s="17"/>
      <c r="G887" s="60"/>
      <c r="H887" s="16"/>
      <c r="I887" s="17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</row>
    <row r="888" spans="1:38">
      <c r="A888" s="60" t="str">
        <f>A497</f>
        <v>Includes virtual enrollment.</v>
      </c>
      <c r="B888" s="60"/>
      <c r="C888" s="16"/>
      <c r="D888" s="60"/>
      <c r="E888" s="16"/>
      <c r="F888" s="60"/>
      <c r="G888" s="60"/>
      <c r="H888" s="16"/>
      <c r="I888" s="60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</row>
    <row r="889" spans="1:38">
      <c r="A889" s="60"/>
      <c r="B889" s="60"/>
      <c r="C889" s="60"/>
      <c r="D889" s="60"/>
      <c r="E889" s="92" t="s">
        <v>0</v>
      </c>
      <c r="F889" s="92"/>
      <c r="G889" s="92"/>
      <c r="H889" s="1">
        <f>H1</f>
        <v>241</v>
      </c>
      <c r="I889" s="1"/>
      <c r="J889" s="102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</row>
    <row r="890" spans="1:38">
      <c r="A890" s="60"/>
      <c r="B890" s="60"/>
      <c r="C890" s="60"/>
      <c r="D890" s="60"/>
      <c r="E890" s="60"/>
      <c r="F890" s="60"/>
      <c r="G890" s="60"/>
      <c r="H890" s="60"/>
      <c r="I890" s="60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</row>
    <row r="891" spans="1:38" ht="18">
      <c r="A891" s="95" t="s">
        <v>114</v>
      </c>
      <c r="B891" s="96"/>
      <c r="C891" s="96"/>
      <c r="D891" s="96"/>
      <c r="E891" s="97"/>
      <c r="F891" s="97"/>
      <c r="G891" s="97"/>
      <c r="H891" s="96"/>
      <c r="I891" s="96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</row>
    <row r="892" spans="1:38" ht="18">
      <c r="A892" s="120"/>
      <c r="B892" s="96"/>
      <c r="C892" s="96"/>
      <c r="D892" s="96"/>
      <c r="E892" s="97"/>
      <c r="F892" s="97"/>
      <c r="G892" s="97"/>
      <c r="H892" s="96"/>
      <c r="I892" s="96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</row>
    <row r="893" spans="1:38">
      <c r="A893" s="60"/>
      <c r="B893" s="34" t="s">
        <v>1</v>
      </c>
      <c r="C893" s="63"/>
      <c r="D893" s="64"/>
      <c r="E893" s="65"/>
      <c r="F893" s="66" t="s">
        <v>2</v>
      </c>
      <c r="G893" s="64"/>
      <c r="H893" s="65"/>
      <c r="I893" s="2" t="s">
        <v>2</v>
      </c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</row>
    <row r="894" spans="1:38">
      <c r="A894" s="60"/>
      <c r="B894" s="37"/>
      <c r="C894" s="67" t="str">
        <f>C6</f>
        <v>2016-2017</v>
      </c>
      <c r="D894" s="37"/>
      <c r="E894" s="68" t="str">
        <f>E6</f>
        <v>2017-2018</v>
      </c>
      <c r="F894" s="69" t="s">
        <v>4</v>
      </c>
      <c r="G894" s="37"/>
      <c r="H894" s="68" t="str">
        <f>H6</f>
        <v>2018-2019</v>
      </c>
      <c r="I894" s="3" t="s">
        <v>4</v>
      </c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  <c r="AF894" s="93"/>
      <c r="AG894" s="93"/>
      <c r="AH894" s="93"/>
      <c r="AI894" s="93"/>
      <c r="AJ894" s="93"/>
      <c r="AK894" s="93"/>
      <c r="AL894" s="93"/>
    </row>
    <row r="895" spans="1:38">
      <c r="A895" s="60"/>
      <c r="B895" s="39" t="s">
        <v>5</v>
      </c>
      <c r="C895" s="70" t="s">
        <v>6</v>
      </c>
      <c r="D895" s="37"/>
      <c r="E895" s="71" t="s">
        <v>6</v>
      </c>
      <c r="F895" s="72" t="s">
        <v>8</v>
      </c>
      <c r="G895" s="37"/>
      <c r="H895" s="71" t="s">
        <v>9</v>
      </c>
      <c r="I895" s="22" t="s">
        <v>8</v>
      </c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  <c r="AF895" s="93"/>
      <c r="AG895" s="93"/>
      <c r="AH895" s="93"/>
      <c r="AI895" s="93"/>
      <c r="AJ895" s="93"/>
      <c r="AK895" s="93"/>
      <c r="AL895" s="93"/>
    </row>
    <row r="896" spans="1:38">
      <c r="A896" s="23"/>
      <c r="B896" s="23"/>
      <c r="C896" s="57"/>
      <c r="D896" s="30"/>
      <c r="E896" s="47"/>
      <c r="F896" s="57"/>
      <c r="G896" s="30"/>
      <c r="H896" s="47"/>
      <c r="I896" s="45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  <c r="AF896" s="93"/>
      <c r="AG896" s="93"/>
      <c r="AH896" s="93"/>
      <c r="AI896" s="93"/>
      <c r="AJ896" s="93"/>
      <c r="AK896" s="93"/>
      <c r="AL896" s="93"/>
    </row>
    <row r="897" spans="1:38">
      <c r="A897" s="26" t="s">
        <v>53</v>
      </c>
      <c r="B897" s="26"/>
      <c r="C897" s="59">
        <f>SUM([1]C06!$C$196:$C$222,[1]C06!$C$225:$C$242)</f>
        <v>78211</v>
      </c>
      <c r="D897" s="30"/>
      <c r="E897" s="59">
        <f>SUM([1]C06!$D$196:$D$222,[1]C06!$D$225:$D$242)</f>
        <v>113317</v>
      </c>
      <c r="F897" s="25">
        <f>IF(C897=0,0,((E897-C897)/C897))</f>
        <v>0.44886269194870287</v>
      </c>
      <c r="G897" s="30"/>
      <c r="H897" s="59">
        <f>SUM([1]C06!$E$196:$E$222,[1]C06!$E$225:$E$242)</f>
        <v>112400</v>
      </c>
      <c r="I897" s="5">
        <f t="shared" ref="I897:I918" si="32">IF(E897=0,0,((H897-E897)/E897))</f>
        <v>-8.0923427199802323E-3</v>
      </c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  <c r="AF897" s="93"/>
      <c r="AG897" s="93"/>
      <c r="AH897" s="93"/>
      <c r="AI897" s="93"/>
      <c r="AJ897" s="93"/>
      <c r="AK897" s="93"/>
      <c r="AL897" s="93"/>
    </row>
    <row r="898" spans="1:38">
      <c r="A898" s="26" t="s">
        <v>55</v>
      </c>
      <c r="B898" s="26"/>
      <c r="C898" s="55">
        <f>SUM([1]C07!$C$162:$C$188)</f>
        <v>0</v>
      </c>
      <c r="D898" s="30"/>
      <c r="E898" s="56">
        <f>SUM([1]C07!$D$162:$D$188)</f>
        <v>0</v>
      </c>
      <c r="F898" s="25">
        <f t="shared" ref="F898:F936" si="33">IF(C898=0,0,((E898-C898)/C898))</f>
        <v>0</v>
      </c>
      <c r="G898" s="30"/>
      <c r="H898" s="56">
        <f>SUM([1]C07!$E$162:$E$188)</f>
        <v>0</v>
      </c>
      <c r="I898" s="5">
        <f t="shared" si="32"/>
        <v>0</v>
      </c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  <c r="AF898" s="93"/>
      <c r="AG898" s="93"/>
      <c r="AH898" s="93"/>
      <c r="AI898" s="93"/>
      <c r="AJ898" s="93"/>
      <c r="AK898" s="93"/>
      <c r="AL898" s="93"/>
    </row>
    <row r="899" spans="1:38">
      <c r="A899" s="7" t="s">
        <v>54</v>
      </c>
      <c r="B899" s="7"/>
      <c r="C899" s="55">
        <f>SUM([1]C08!$C$171:$C$196,[1]C08!$C$209:$C$226)</f>
        <v>116080</v>
      </c>
      <c r="D899" s="30"/>
      <c r="E899" s="56">
        <f>SUM([1]C08!$D$171:$D$196,[1]C08!$D$209:$D$226)</f>
        <v>135536</v>
      </c>
      <c r="F899" s="25">
        <f t="shared" si="33"/>
        <v>0.16760854583046175</v>
      </c>
      <c r="G899" s="30"/>
      <c r="H899" s="56">
        <f>SUM([1]C08!$E$171:$E$196,[1]C08!$E$209:$E$226)</f>
        <v>157950</v>
      </c>
      <c r="I899" s="5">
        <f t="shared" si="32"/>
        <v>0.16537303742179199</v>
      </c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  <c r="AF899" s="93"/>
      <c r="AG899" s="93"/>
      <c r="AH899" s="93"/>
      <c r="AI899" s="93"/>
      <c r="AJ899" s="93"/>
      <c r="AK899" s="93"/>
      <c r="AL899" s="93"/>
    </row>
    <row r="900" spans="1:38">
      <c r="A900" s="7" t="s">
        <v>57</v>
      </c>
      <c r="B900" s="7"/>
      <c r="C900" s="55">
        <f>SUM([1]C011!$C$137:$C$142,[1]C011!$C$144:$C$159)</f>
        <v>0</v>
      </c>
      <c r="D900" s="30"/>
      <c r="E900" s="56">
        <f>SUM([1]C011!$D$137:$D$142,[1]C011!$D$144:$D$159)</f>
        <v>0</v>
      </c>
      <c r="F900" s="25">
        <f t="shared" si="33"/>
        <v>0</v>
      </c>
      <c r="G900" s="30"/>
      <c r="H900" s="56">
        <f>SUM([1]C011!$E$137:$E$142,[1]C011!$E$144:$E$159)</f>
        <v>0</v>
      </c>
      <c r="I900" s="5">
        <f t="shared" si="32"/>
        <v>0</v>
      </c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  <c r="AF900" s="93"/>
      <c r="AG900" s="93"/>
      <c r="AH900" s="93"/>
      <c r="AI900" s="93"/>
      <c r="AJ900" s="93"/>
      <c r="AK900" s="93"/>
      <c r="AL900" s="93"/>
    </row>
    <row r="901" spans="1:38">
      <c r="A901" s="7" t="s">
        <v>59</v>
      </c>
      <c r="B901" s="7"/>
      <c r="C901" s="55">
        <f>SUM([1]C013!$C$136:$C$141,[1]C013!$C$143:$C$158)</f>
        <v>0</v>
      </c>
      <c r="D901" s="30"/>
      <c r="E901" s="56">
        <f>SUM([1]C013!$D$136:$D$141,[1]C013!$D$143:$D$158)</f>
        <v>0</v>
      </c>
      <c r="F901" s="25">
        <f t="shared" si="33"/>
        <v>0</v>
      </c>
      <c r="G901" s="30"/>
      <c r="H901" s="56">
        <f>SUM([1]C013!$E$136:$E$141,[1]C013!$E$143:$E$158)</f>
        <v>0</v>
      </c>
      <c r="I901" s="5">
        <f t="shared" si="32"/>
        <v>0</v>
      </c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  <c r="AF901" s="93"/>
      <c r="AG901" s="93"/>
      <c r="AH901" s="93"/>
      <c r="AI901" s="93"/>
      <c r="AJ901" s="93"/>
      <c r="AK901" s="93"/>
      <c r="AL901" s="93"/>
    </row>
    <row r="902" spans="1:38">
      <c r="A902" s="7" t="s">
        <v>60</v>
      </c>
      <c r="B902" s="7"/>
      <c r="C902" s="55">
        <f>SUM([1]C014!$C$136:$C$142,[1]C014!$C$144:$C$159)</f>
        <v>0</v>
      </c>
      <c r="D902" s="30"/>
      <c r="E902" s="56">
        <f>SUM([1]C014!$D$136:$D$142,[1]C014!$D$144:$D$159)</f>
        <v>0</v>
      </c>
      <c r="F902" s="25">
        <f t="shared" si="33"/>
        <v>0</v>
      </c>
      <c r="G902" s="30"/>
      <c r="H902" s="56">
        <f>SUM([1]C014!$E$136:$E$142,[1]C014!$E$144:$E$159)</f>
        <v>0</v>
      </c>
      <c r="I902" s="5">
        <f t="shared" si="32"/>
        <v>0</v>
      </c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  <c r="AF902" s="93"/>
      <c r="AG902" s="93"/>
      <c r="AH902" s="93"/>
      <c r="AI902" s="93"/>
      <c r="AJ902" s="93"/>
      <c r="AK902" s="93"/>
      <c r="AL902" s="93"/>
    </row>
    <row r="903" spans="1:38">
      <c r="A903" s="7" t="s">
        <v>62</v>
      </c>
      <c r="B903" s="7"/>
      <c r="C903" s="55">
        <f>SUM([1]C015!$C$136:$C$158)</f>
        <v>0</v>
      </c>
      <c r="D903" s="30"/>
      <c r="E903" s="56">
        <f>SUM([1]C015!$D$136:$D$158)</f>
        <v>0</v>
      </c>
      <c r="F903" s="25">
        <f t="shared" si="33"/>
        <v>0</v>
      </c>
      <c r="G903" s="30"/>
      <c r="H903" s="56">
        <f>SUM([1]C015!$E$136:$E$158)</f>
        <v>0</v>
      </c>
      <c r="I903" s="5">
        <f t="shared" si="32"/>
        <v>0</v>
      </c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  <c r="AF903" s="93"/>
      <c r="AG903" s="93"/>
      <c r="AH903" s="93"/>
      <c r="AI903" s="93"/>
      <c r="AJ903" s="93"/>
      <c r="AK903" s="93"/>
      <c r="AL903" s="93"/>
    </row>
    <row r="904" spans="1:38">
      <c r="A904" s="7" t="s">
        <v>63</v>
      </c>
      <c r="B904" s="7"/>
      <c r="C904" s="55">
        <f>SUM([1]C016!$C$81:$C$100)</f>
        <v>466</v>
      </c>
      <c r="D904" s="30"/>
      <c r="E904" s="55">
        <f>SUM([1]C016!$D$81:$D$100)</f>
        <v>33421</v>
      </c>
      <c r="F904" s="25">
        <f t="shared" si="33"/>
        <v>70.71888412017168</v>
      </c>
      <c r="G904" s="30"/>
      <c r="H904" s="55">
        <f>SUM([1]C016!$E$81:$E$100)</f>
        <v>129445</v>
      </c>
      <c r="I904" s="5">
        <f t="shared" si="32"/>
        <v>2.8731635797851651</v>
      </c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  <c r="AF904" s="93"/>
      <c r="AG904" s="93"/>
      <c r="AH904" s="93"/>
      <c r="AI904" s="93"/>
      <c r="AJ904" s="93"/>
      <c r="AK904" s="93"/>
      <c r="AL904" s="93"/>
    </row>
    <row r="905" spans="1:38">
      <c r="A905" s="7" t="s">
        <v>107</v>
      </c>
      <c r="B905" s="7"/>
      <c r="C905" s="55">
        <f>SUM([1]C018!$C$134:$C$141,[1]C018!$C$144:$C$166)</f>
        <v>128</v>
      </c>
      <c r="D905" s="30"/>
      <c r="E905" s="56">
        <f>SUM([1]C018!$D$134:$D$141,[1]C018!$D$144:$D$166)</f>
        <v>404</v>
      </c>
      <c r="F905" s="25">
        <f t="shared" si="33"/>
        <v>2.15625</v>
      </c>
      <c r="G905" s="30"/>
      <c r="H905" s="56">
        <f>SUM([1]C018!$E$134:$E$141,[1]C018!$E$144:$E$166)</f>
        <v>0</v>
      </c>
      <c r="I905" s="5">
        <f t="shared" si="32"/>
        <v>-1</v>
      </c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  <c r="AF905" s="93"/>
      <c r="AG905" s="93"/>
      <c r="AH905" s="93"/>
      <c r="AI905" s="93"/>
      <c r="AJ905" s="93"/>
      <c r="AK905" s="93"/>
      <c r="AL905" s="93"/>
    </row>
    <row r="906" spans="1:38">
      <c r="A906" s="7" t="s">
        <v>66</v>
      </c>
      <c r="B906" s="7"/>
      <c r="C906" s="55">
        <v>0</v>
      </c>
      <c r="D906" s="30"/>
      <c r="E906" s="56">
        <v>0</v>
      </c>
      <c r="F906" s="25">
        <f t="shared" si="33"/>
        <v>0</v>
      </c>
      <c r="G906" s="30"/>
      <c r="H906" s="56">
        <v>0</v>
      </c>
      <c r="I906" s="5">
        <f t="shared" si="32"/>
        <v>0</v>
      </c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  <c r="AI906" s="93"/>
      <c r="AJ906" s="93"/>
      <c r="AK906" s="93"/>
      <c r="AL906" s="93"/>
    </row>
    <row r="907" spans="1:38">
      <c r="A907" s="7" t="s">
        <v>67</v>
      </c>
      <c r="B907" s="7"/>
      <c r="C907" s="55">
        <f>SUM([1]C022!$C$123:$C$128)+SUM([1]C022!$C$138:$C$153)</f>
        <v>0</v>
      </c>
      <c r="D907" s="30"/>
      <c r="E907" s="55">
        <f>SUM([1]C022!$D$123:$D$128)+SUM([1]C022!$D$138:$D$153)</f>
        <v>0</v>
      </c>
      <c r="F907" s="25">
        <f t="shared" si="33"/>
        <v>0</v>
      </c>
      <c r="G907" s="30"/>
      <c r="H907" s="55">
        <f>SUM([1]C022!$E$123:$E$128)+SUM([1]C022!$E$138:$E$153)</f>
        <v>0</v>
      </c>
      <c r="I907" s="5">
        <f t="shared" si="32"/>
        <v>0</v>
      </c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  <c r="AI907" s="93"/>
      <c r="AJ907" s="93"/>
      <c r="AK907" s="93"/>
      <c r="AL907" s="93"/>
    </row>
    <row r="908" spans="1:38">
      <c r="A908" s="7" t="s">
        <v>68</v>
      </c>
      <c r="B908" s="7"/>
      <c r="C908" s="55">
        <f>SUM([1]C024!$C$63:$C$81)</f>
        <v>7091</v>
      </c>
      <c r="D908" s="30"/>
      <c r="E908" s="56">
        <f>SUM([1]C024!$D$63:$D$81)</f>
        <v>3476</v>
      </c>
      <c r="F908" s="25">
        <f t="shared" si="33"/>
        <v>-0.50980115639543078</v>
      </c>
      <c r="G908" s="30"/>
      <c r="H908" s="56">
        <f>SUM([1]C024!$E$63:$E$81)</f>
        <v>3500</v>
      </c>
      <c r="I908" s="5">
        <f t="shared" si="32"/>
        <v>6.9044879171461446E-3</v>
      </c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  <c r="AI908" s="93"/>
      <c r="AJ908" s="93"/>
      <c r="AK908" s="93"/>
      <c r="AL908" s="93"/>
    </row>
    <row r="909" spans="1:38">
      <c r="A909" s="7" t="s">
        <v>69</v>
      </c>
      <c r="B909" s="126">
        <v>26</v>
      </c>
      <c r="C909" s="55">
        <v>0</v>
      </c>
      <c r="D909" s="30"/>
      <c r="E909" s="56">
        <v>0</v>
      </c>
      <c r="F909" s="25">
        <f t="shared" si="33"/>
        <v>0</v>
      </c>
      <c r="G909" s="30"/>
      <c r="H909" s="56">
        <v>0</v>
      </c>
      <c r="I909" s="5">
        <f t="shared" si="32"/>
        <v>0</v>
      </c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  <c r="AI909" s="93"/>
      <c r="AJ909" s="93"/>
      <c r="AK909" s="93"/>
      <c r="AL909" s="93"/>
    </row>
    <row r="910" spans="1:38">
      <c r="A910" s="7" t="s">
        <v>70</v>
      </c>
      <c r="B910" s="126">
        <v>28</v>
      </c>
      <c r="C910" s="55">
        <v>0</v>
      </c>
      <c r="D910" s="30"/>
      <c r="E910" s="56">
        <v>0</v>
      </c>
      <c r="F910" s="25">
        <f t="shared" si="33"/>
        <v>0</v>
      </c>
      <c r="G910" s="30"/>
      <c r="H910" s="56">
        <v>0</v>
      </c>
      <c r="I910" s="5">
        <f t="shared" si="32"/>
        <v>0</v>
      </c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  <c r="AI910" s="93"/>
      <c r="AJ910" s="93"/>
      <c r="AK910" s="93"/>
      <c r="AL910" s="93"/>
    </row>
    <row r="911" spans="1:38">
      <c r="A911" s="7" t="s">
        <v>72</v>
      </c>
      <c r="B911" s="126"/>
      <c r="C911" s="55">
        <f>SUM([1]C029!$C$117:$C$121,[1]C029!$C$132:$C$152)</f>
        <v>0</v>
      </c>
      <c r="D911" s="30"/>
      <c r="E911" s="56">
        <f>SUM([1]C029!$D$117:$D$121,[1]C029!$D$132:$D$152)</f>
        <v>0</v>
      </c>
      <c r="F911" s="25">
        <f t="shared" si="33"/>
        <v>0</v>
      </c>
      <c r="G911" s="30"/>
      <c r="H911" s="56">
        <f>SUM([1]C029!$E$117:$E$121,[1]C029!$E$132:$E$152)</f>
        <v>0</v>
      </c>
      <c r="I911" s="5">
        <f t="shared" si="32"/>
        <v>0</v>
      </c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  <c r="AI911" s="93"/>
      <c r="AJ911" s="93"/>
      <c r="AK911" s="93"/>
      <c r="AL911" s="93"/>
    </row>
    <row r="912" spans="1:38">
      <c r="A912" s="7" t="s">
        <v>56</v>
      </c>
      <c r="B912" s="126"/>
      <c r="C912" s="55">
        <f>SUM([1]C030!$C$158:$C$180)</f>
        <v>0</v>
      </c>
      <c r="D912" s="30"/>
      <c r="E912" s="56">
        <f>SUM([1]C030!$D$158:$D$180)</f>
        <v>0</v>
      </c>
      <c r="F912" s="25">
        <f t="shared" si="33"/>
        <v>0</v>
      </c>
      <c r="G912" s="30"/>
      <c r="H912" s="56">
        <f>SUM([1]C030!$E$158:$E$180)</f>
        <v>0</v>
      </c>
      <c r="I912" s="5">
        <f>IF(E912=0,0,((H912-E912)/E912))</f>
        <v>0</v>
      </c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  <c r="AF912" s="93"/>
      <c r="AG912" s="93"/>
      <c r="AH912" s="93"/>
      <c r="AI912" s="93"/>
      <c r="AJ912" s="93"/>
      <c r="AK912" s="93"/>
      <c r="AL912" s="93"/>
    </row>
    <row r="913" spans="1:38">
      <c r="A913" s="7" t="s">
        <v>73</v>
      </c>
      <c r="B913" s="126"/>
      <c r="C913" s="55">
        <v>0</v>
      </c>
      <c r="D913" s="30"/>
      <c r="E913" s="56">
        <v>0</v>
      </c>
      <c r="F913" s="25">
        <f t="shared" si="33"/>
        <v>0</v>
      </c>
      <c r="G913" s="30"/>
      <c r="H913" s="56">
        <v>0</v>
      </c>
      <c r="I913" s="5">
        <f>IF(E913=0,0,((H913-E913)/E913))</f>
        <v>0</v>
      </c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  <c r="AI913" s="93"/>
      <c r="AJ913" s="93"/>
      <c r="AK913" s="93"/>
      <c r="AL913" s="93"/>
    </row>
    <row r="914" spans="1:38">
      <c r="A914" s="7" t="str">
        <f>A438</f>
        <v>Career and Postsecondary Ed.</v>
      </c>
      <c r="B914" s="126"/>
      <c r="C914" s="55">
        <f>SUM([1]C034!$C$143:$C$165)</f>
        <v>0</v>
      </c>
      <c r="D914" s="30"/>
      <c r="E914" s="56">
        <f>SUM([1]C034!$D$143:$D$165)</f>
        <v>0</v>
      </c>
      <c r="F914" s="25">
        <f t="shared" si="33"/>
        <v>0</v>
      </c>
      <c r="G914" s="30"/>
      <c r="H914" s="56">
        <f>SUM([1]C034!$E$143:$E$165)</f>
        <v>0</v>
      </c>
      <c r="I914" s="5">
        <f t="shared" si="32"/>
        <v>0</v>
      </c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/>
      <c r="AG914" s="93"/>
      <c r="AH914" s="93"/>
      <c r="AI914" s="93"/>
      <c r="AJ914" s="93"/>
      <c r="AK914" s="93"/>
      <c r="AL914" s="93"/>
    </row>
    <row r="915" spans="1:38">
      <c r="A915" s="7" t="s">
        <v>74</v>
      </c>
      <c r="B915" s="126"/>
      <c r="C915" s="55">
        <f>SUM([1]C035!$C$167:$C$189)+SUM([1]C035!$C$198:$C$200)</f>
        <v>0</v>
      </c>
      <c r="D915" s="30"/>
      <c r="E915" s="55">
        <f>SUM([1]C035!$D$167:$D$189)+SUM([1]C035!$D$198:$D$200)</f>
        <v>0</v>
      </c>
      <c r="F915" s="25">
        <f t="shared" si="33"/>
        <v>0</v>
      </c>
      <c r="G915" s="30"/>
      <c r="H915" s="55">
        <f>SUM([1]C035!$E$167:$E$189)+SUM([1]C035!$E$198:$E$200)</f>
        <v>0</v>
      </c>
      <c r="I915" s="5">
        <f t="shared" si="32"/>
        <v>0</v>
      </c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  <c r="AI915" s="93"/>
      <c r="AJ915" s="93"/>
      <c r="AK915" s="93"/>
      <c r="AL915" s="93"/>
    </row>
    <row r="916" spans="1:38">
      <c r="A916" s="7" t="s">
        <v>108</v>
      </c>
      <c r="B916" s="126">
        <v>42</v>
      </c>
      <c r="C916" s="55">
        <v>0</v>
      </c>
      <c r="D916" s="30"/>
      <c r="E916" s="56">
        <v>0</v>
      </c>
      <c r="F916" s="25">
        <f t="shared" si="33"/>
        <v>0</v>
      </c>
      <c r="G916" s="30"/>
      <c r="H916" s="56">
        <v>0</v>
      </c>
      <c r="I916" s="5">
        <f t="shared" si="32"/>
        <v>0</v>
      </c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  <c r="AF916" s="93"/>
      <c r="AG916" s="93"/>
      <c r="AH916" s="93"/>
      <c r="AI916" s="93"/>
      <c r="AJ916" s="93"/>
      <c r="AK916" s="93"/>
      <c r="AL916" s="93"/>
    </row>
    <row r="917" spans="1:38">
      <c r="A917" s="7" t="s">
        <v>77</v>
      </c>
      <c r="B917" s="126">
        <v>44</v>
      </c>
      <c r="C917" s="55">
        <v>0</v>
      </c>
      <c r="D917" s="30"/>
      <c r="E917" s="56">
        <v>0</v>
      </c>
      <c r="F917" s="25">
        <f t="shared" si="33"/>
        <v>0</v>
      </c>
      <c r="G917" s="30"/>
      <c r="H917" s="56">
        <v>0</v>
      </c>
      <c r="I917" s="5">
        <f t="shared" si="32"/>
        <v>0</v>
      </c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  <c r="AF917" s="93"/>
      <c r="AG917" s="93"/>
      <c r="AH917" s="93"/>
      <c r="AI917" s="93"/>
      <c r="AJ917" s="93"/>
      <c r="AK917" s="93"/>
      <c r="AL917" s="93"/>
    </row>
    <row r="918" spans="1:38">
      <c r="A918" s="7" t="s">
        <v>79</v>
      </c>
      <c r="B918" s="126">
        <v>45</v>
      </c>
      <c r="C918" s="55">
        <v>0</v>
      </c>
      <c r="D918" s="30"/>
      <c r="E918" s="56">
        <v>0</v>
      </c>
      <c r="F918" s="25">
        <f t="shared" si="33"/>
        <v>0</v>
      </c>
      <c r="G918" s="30"/>
      <c r="H918" s="56">
        <v>0</v>
      </c>
      <c r="I918" s="5">
        <f t="shared" si="32"/>
        <v>0</v>
      </c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  <c r="AF918" s="93"/>
      <c r="AG918" s="93"/>
      <c r="AH918" s="93"/>
      <c r="AI918" s="93"/>
      <c r="AJ918" s="93"/>
      <c r="AK918" s="93"/>
      <c r="AL918" s="93"/>
    </row>
    <row r="919" spans="1:38">
      <c r="A919" s="7" t="s">
        <v>109</v>
      </c>
      <c r="B919" s="126">
        <v>46</v>
      </c>
      <c r="C919" s="55">
        <v>0</v>
      </c>
      <c r="D919" s="30"/>
      <c r="E919" s="56">
        <v>0</v>
      </c>
      <c r="F919" s="25">
        <f t="shared" si="33"/>
        <v>0</v>
      </c>
      <c r="G919" s="30"/>
      <c r="H919" s="140"/>
      <c r="I919" s="129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  <c r="AF919" s="93"/>
      <c r="AG919" s="93"/>
      <c r="AH919" s="93"/>
      <c r="AI919" s="93"/>
      <c r="AJ919" s="93"/>
      <c r="AK919" s="93"/>
      <c r="AL919" s="93"/>
    </row>
    <row r="920" spans="1:38">
      <c r="A920" s="7" t="s">
        <v>81</v>
      </c>
      <c r="B920" s="126"/>
      <c r="C920" s="55">
        <f>[1]C051!$C$31</f>
        <v>14058</v>
      </c>
      <c r="D920" s="30"/>
      <c r="E920" s="61">
        <f>[1]C051!$D$31</f>
        <v>20447</v>
      </c>
      <c r="F920" s="25">
        <f t="shared" si="33"/>
        <v>0.45447432067150378</v>
      </c>
      <c r="G920" s="30"/>
      <c r="H920" s="56">
        <f>[1]C051!$E$31</f>
        <v>27785</v>
      </c>
      <c r="I920" s="5">
        <f>IF(E920=0,0,((H920-E920)/E920))</f>
        <v>0.35887905316183305</v>
      </c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  <c r="AF920" s="93"/>
      <c r="AG920" s="93"/>
      <c r="AH920" s="93"/>
      <c r="AI920" s="93"/>
      <c r="AJ920" s="93"/>
      <c r="AK920" s="93"/>
      <c r="AL920" s="93"/>
    </row>
    <row r="921" spans="1:38">
      <c r="A921" s="7" t="s">
        <v>83</v>
      </c>
      <c r="B921" s="126"/>
      <c r="C921" s="55">
        <f>SUM([1]C053!$C$146:$C$171)</f>
        <v>0</v>
      </c>
      <c r="D921" s="30"/>
      <c r="E921" s="55">
        <f>SUM([1]C053!$D$146:$D$171)</f>
        <v>0</v>
      </c>
      <c r="F921" s="25">
        <f t="shared" si="33"/>
        <v>0</v>
      </c>
      <c r="G921" s="30"/>
      <c r="H921" s="140"/>
      <c r="I921" s="129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  <c r="AF921" s="93"/>
      <c r="AG921" s="93"/>
      <c r="AH921" s="93"/>
      <c r="AI921" s="93"/>
      <c r="AJ921" s="93"/>
      <c r="AK921" s="93"/>
      <c r="AL921" s="93"/>
    </row>
    <row r="922" spans="1:38">
      <c r="A922" s="7" t="s">
        <v>115</v>
      </c>
      <c r="B922" s="126">
        <v>54</v>
      </c>
      <c r="C922" s="55">
        <v>0</v>
      </c>
      <c r="D922" s="30"/>
      <c r="E922" s="56">
        <v>0</v>
      </c>
      <c r="F922" s="25">
        <f t="shared" si="33"/>
        <v>0</v>
      </c>
      <c r="G922" s="30"/>
      <c r="H922" s="140"/>
      <c r="I922" s="129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  <c r="AF922" s="93"/>
      <c r="AG922" s="93"/>
      <c r="AH922" s="93"/>
      <c r="AI922" s="93"/>
      <c r="AJ922" s="93"/>
      <c r="AK922" s="93"/>
      <c r="AL922" s="93"/>
    </row>
    <row r="923" spans="1:38">
      <c r="A923" s="7" t="s">
        <v>85</v>
      </c>
      <c r="B923" s="126"/>
      <c r="C923" s="55">
        <v>0</v>
      </c>
      <c r="D923" s="30"/>
      <c r="E923" s="56">
        <v>0</v>
      </c>
      <c r="F923" s="25">
        <f t="shared" si="33"/>
        <v>0</v>
      </c>
      <c r="G923" s="30"/>
      <c r="H923" s="428"/>
      <c r="I923" s="421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  <c r="AG923" s="93"/>
      <c r="AH923" s="93"/>
      <c r="AI923" s="93"/>
      <c r="AJ923" s="93"/>
      <c r="AK923" s="93"/>
      <c r="AL923" s="93"/>
    </row>
    <row r="924" spans="1:38">
      <c r="A924" s="7" t="str">
        <f>A1404</f>
        <v>Bond and Interest #1</v>
      </c>
      <c r="B924" s="126">
        <v>62</v>
      </c>
      <c r="C924" s="55">
        <v>0</v>
      </c>
      <c r="D924" s="30"/>
      <c r="E924" s="56">
        <v>0</v>
      </c>
      <c r="F924" s="25">
        <f t="shared" si="33"/>
        <v>0</v>
      </c>
      <c r="G924" s="30"/>
      <c r="H924" s="56">
        <v>0</v>
      </c>
      <c r="I924" s="5">
        <f t="shared" ref="I924:I928" si="34">IF(E924=0,0,((H924-E924)/E924))</f>
        <v>0</v>
      </c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  <c r="AF924" s="93"/>
      <c r="AG924" s="93"/>
      <c r="AH924" s="93"/>
      <c r="AI924" s="93"/>
      <c r="AJ924" s="93"/>
      <c r="AK924" s="93"/>
      <c r="AL924" s="93"/>
    </row>
    <row r="925" spans="1:38">
      <c r="A925" s="7" t="str">
        <f>A1405</f>
        <v>Bond and Interest #2</v>
      </c>
      <c r="B925" s="126">
        <v>63</v>
      </c>
      <c r="C925" s="55">
        <v>0</v>
      </c>
      <c r="D925" s="30"/>
      <c r="E925" s="56">
        <v>0</v>
      </c>
      <c r="F925" s="25">
        <f t="shared" si="33"/>
        <v>0</v>
      </c>
      <c r="G925" s="30"/>
      <c r="H925" s="56">
        <v>0</v>
      </c>
      <c r="I925" s="5">
        <f t="shared" si="34"/>
        <v>0</v>
      </c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  <c r="AF925" s="93"/>
      <c r="AG925" s="93"/>
      <c r="AH925" s="93"/>
      <c r="AI925" s="93"/>
      <c r="AJ925" s="93"/>
      <c r="AK925" s="93"/>
      <c r="AL925" s="93"/>
    </row>
    <row r="926" spans="1:38">
      <c r="A926" s="7" t="s">
        <v>86</v>
      </c>
      <c r="B926" s="126">
        <v>66</v>
      </c>
      <c r="C926" s="55">
        <v>0</v>
      </c>
      <c r="D926" s="30"/>
      <c r="E926" s="56">
        <v>0</v>
      </c>
      <c r="F926" s="25">
        <f t="shared" si="33"/>
        <v>0</v>
      </c>
      <c r="G926" s="30"/>
      <c r="H926" s="56">
        <v>0</v>
      </c>
      <c r="I926" s="5">
        <f t="shared" si="34"/>
        <v>0</v>
      </c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  <c r="AF926" s="93"/>
      <c r="AG926" s="93"/>
      <c r="AH926" s="93"/>
      <c r="AI926" s="93"/>
      <c r="AJ926" s="93"/>
      <c r="AK926" s="93"/>
      <c r="AL926" s="93"/>
    </row>
    <row r="927" spans="1:38">
      <c r="A927" s="7" t="s">
        <v>87</v>
      </c>
      <c r="B927" s="126">
        <v>67</v>
      </c>
      <c r="C927" s="55">
        <v>0</v>
      </c>
      <c r="D927" s="30"/>
      <c r="E927" s="56">
        <v>0</v>
      </c>
      <c r="F927" s="25">
        <f t="shared" si="33"/>
        <v>0</v>
      </c>
      <c r="G927" s="30"/>
      <c r="H927" s="56">
        <v>0</v>
      </c>
      <c r="I927" s="5">
        <f t="shared" si="34"/>
        <v>0</v>
      </c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  <c r="AF927" s="93"/>
      <c r="AG927" s="93"/>
      <c r="AH927" s="93"/>
      <c r="AI927" s="93"/>
      <c r="AJ927" s="93"/>
      <c r="AK927" s="93"/>
      <c r="AL927" s="93"/>
    </row>
    <row r="928" spans="1:38">
      <c r="A928" s="7" t="s">
        <v>88</v>
      </c>
      <c r="B928" s="126">
        <v>68</v>
      </c>
      <c r="C928" s="55">
        <v>0</v>
      </c>
      <c r="D928" s="30"/>
      <c r="E928" s="56">
        <v>0</v>
      </c>
      <c r="F928" s="25">
        <f t="shared" si="33"/>
        <v>0</v>
      </c>
      <c r="G928" s="30"/>
      <c r="H928" s="56">
        <v>0</v>
      </c>
      <c r="I928" s="5">
        <f t="shared" si="34"/>
        <v>0</v>
      </c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  <c r="AF928" s="93"/>
      <c r="AG928" s="93"/>
      <c r="AH928" s="93"/>
      <c r="AI928" s="93"/>
      <c r="AJ928" s="93"/>
      <c r="AK928" s="93"/>
      <c r="AL928" s="93"/>
    </row>
    <row r="929" spans="1:38">
      <c r="A929" s="150"/>
      <c r="B929" s="150"/>
      <c r="C929" s="151"/>
      <c r="D929" s="132"/>
      <c r="E929" s="152"/>
      <c r="F929" s="148"/>
      <c r="G929" s="132"/>
      <c r="H929" s="152"/>
      <c r="I929" s="129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  <c r="AF929" s="93"/>
      <c r="AG929" s="93"/>
      <c r="AH929" s="93"/>
      <c r="AI929" s="93"/>
      <c r="AJ929" s="93"/>
      <c r="AK929" s="93"/>
      <c r="AL929" s="93"/>
    </row>
    <row r="930" spans="1:38">
      <c r="A930" s="62" t="s">
        <v>89</v>
      </c>
      <c r="B930" s="7"/>
      <c r="C930" s="55">
        <f>SUM(C897:C928)</f>
        <v>216034</v>
      </c>
      <c r="D930" s="30"/>
      <c r="E930" s="56">
        <f>SUM(E897:E928)</f>
        <v>306601</v>
      </c>
      <c r="F930" s="25">
        <f t="shared" si="33"/>
        <v>0.41922567743966227</v>
      </c>
      <c r="G930" s="30"/>
      <c r="H930" s="56">
        <f>SUM(H897:H928)</f>
        <v>431080</v>
      </c>
      <c r="I930" s="5">
        <f>IF(E930=0,0,((H930-E930)/E930))</f>
        <v>0.405996718862626</v>
      </c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  <c r="AF930" s="93"/>
      <c r="AG930" s="93"/>
      <c r="AH930" s="93"/>
      <c r="AI930" s="93"/>
      <c r="AJ930" s="93"/>
      <c r="AK930" s="93"/>
      <c r="AL930" s="93"/>
    </row>
    <row r="931" spans="1:38">
      <c r="A931" s="7" t="s">
        <v>91</v>
      </c>
      <c r="B931" s="7"/>
      <c r="C931" s="73">
        <f>H1646</f>
        <v>193</v>
      </c>
      <c r="D931" s="30"/>
      <c r="E931" s="74">
        <f>J1646</f>
        <v>199.5</v>
      </c>
      <c r="F931" s="25">
        <f t="shared" si="33"/>
        <v>3.367875647668394E-2</v>
      </c>
      <c r="G931" s="30"/>
      <c r="H931" s="74">
        <f>L1646</f>
        <v>200</v>
      </c>
      <c r="I931" s="5">
        <f>IF(E931=0,0,((H931-E931)/E931))</f>
        <v>2.5062656641604009E-3</v>
      </c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  <c r="AF931" s="93"/>
      <c r="AG931" s="93"/>
      <c r="AH931" s="93"/>
      <c r="AI931" s="93"/>
      <c r="AJ931" s="93"/>
      <c r="AK931" s="93"/>
      <c r="AL931" s="93"/>
    </row>
    <row r="932" spans="1:38">
      <c r="A932" s="7" t="s">
        <v>22</v>
      </c>
      <c r="B932" s="7"/>
      <c r="C932" s="55">
        <f>IF(C930=0,0,C930/C931)</f>
        <v>1119.3471502590673</v>
      </c>
      <c r="D932" s="30"/>
      <c r="E932" s="56">
        <f>IF(E930=0,0,E930/E931)</f>
        <v>1536.8471177944862</v>
      </c>
      <c r="F932" s="25">
        <f t="shared" si="33"/>
        <v>0.37298524183385873</v>
      </c>
      <c r="G932" s="30"/>
      <c r="H932" s="56">
        <f>IF(H930=0,0,H930/H931)</f>
        <v>2155.4</v>
      </c>
      <c r="I932" s="5">
        <f>IF(E932=0,0,((H932-E932)/E932))</f>
        <v>0.40248172706546953</v>
      </c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  <c r="AF932" s="93"/>
      <c r="AG932" s="93"/>
      <c r="AH932" s="93"/>
      <c r="AI932" s="93"/>
      <c r="AJ932" s="93"/>
      <c r="AK932" s="93"/>
      <c r="AL932" s="93"/>
    </row>
    <row r="933" spans="1:38">
      <c r="A933" s="150"/>
      <c r="B933" s="150"/>
      <c r="C933" s="151"/>
      <c r="D933" s="132"/>
      <c r="E933" s="152"/>
      <c r="F933" s="153"/>
      <c r="G933" s="132"/>
      <c r="H933" s="152"/>
      <c r="I933" s="154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  <c r="AF933" s="93"/>
      <c r="AG933" s="93"/>
      <c r="AH933" s="93"/>
      <c r="AI933" s="93"/>
      <c r="AJ933" s="93"/>
      <c r="AK933" s="93"/>
      <c r="AL933" s="93"/>
    </row>
    <row r="934" spans="1:38">
      <c r="A934" s="7" t="s">
        <v>93</v>
      </c>
      <c r="B934" s="7"/>
      <c r="C934" s="55">
        <f>SUM([1]C010!$C$145:$C$162)</f>
        <v>0</v>
      </c>
      <c r="D934" s="30"/>
      <c r="E934" s="56">
        <f>SUM([1]C010!$D$145:$D$162)</f>
        <v>0</v>
      </c>
      <c r="F934" s="25">
        <f t="shared" si="33"/>
        <v>0</v>
      </c>
      <c r="G934" s="30"/>
      <c r="H934" s="56">
        <f>SUM([1]C010!$E$145:$E$162)</f>
        <v>0</v>
      </c>
      <c r="I934" s="5">
        <f>IF(E934=0,0,((H934-E934)/E934))</f>
        <v>0</v>
      </c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  <c r="AF934" s="93"/>
      <c r="AG934" s="93"/>
      <c r="AH934" s="93"/>
      <c r="AI934" s="93"/>
      <c r="AJ934" s="93"/>
      <c r="AK934" s="93"/>
      <c r="AL934" s="93"/>
    </row>
    <row r="935" spans="1:38">
      <c r="A935" s="7" t="s">
        <v>94</v>
      </c>
      <c r="B935" s="7"/>
      <c r="C935" s="55">
        <f>SUM([1]C012!$C$106:$C$123)</f>
        <v>0</v>
      </c>
      <c r="D935" s="30"/>
      <c r="E935" s="56">
        <f>SUM([1]C012!$D$106:$D$123)</f>
        <v>0</v>
      </c>
      <c r="F935" s="25">
        <f t="shared" si="33"/>
        <v>0</v>
      </c>
      <c r="G935" s="30"/>
      <c r="H935" s="56">
        <f>SUM([1]C012!$E$106:$E$123)</f>
        <v>0</v>
      </c>
      <c r="I935" s="5">
        <f>IF(E935=0,0,((H935-E935)/E935))</f>
        <v>0</v>
      </c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  <c r="AF935" s="93"/>
      <c r="AG935" s="93"/>
      <c r="AH935" s="93"/>
      <c r="AI935" s="93"/>
      <c r="AJ935" s="93"/>
      <c r="AK935" s="93"/>
      <c r="AL935" s="93"/>
    </row>
    <row r="936" spans="1:38">
      <c r="A936" s="7" t="s">
        <v>96</v>
      </c>
      <c r="B936" s="7"/>
      <c r="C936" s="55">
        <f>SUM([1]C078!$C$150:$C$172)</f>
        <v>0</v>
      </c>
      <c r="D936" s="30"/>
      <c r="E936" s="56">
        <f>SUM([1]C078!$D$150:$D$172)</f>
        <v>0</v>
      </c>
      <c r="F936" s="25">
        <f t="shared" si="33"/>
        <v>0</v>
      </c>
      <c r="G936" s="30"/>
      <c r="H936" s="56">
        <f>SUM([1]C078!$E$150:$E$172)</f>
        <v>0</v>
      </c>
      <c r="I936" s="5">
        <f>IF(E936=0,0,((H936-E936)/E936))</f>
        <v>0</v>
      </c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  <c r="AF936" s="93"/>
      <c r="AG936" s="93"/>
      <c r="AH936" s="93"/>
      <c r="AI936" s="93"/>
      <c r="AJ936" s="93"/>
      <c r="AK936" s="93"/>
      <c r="AL936" s="93"/>
    </row>
    <row r="937" spans="1:38">
      <c r="A937" s="50" t="s">
        <v>97</v>
      </c>
      <c r="B937" s="26"/>
      <c r="C937" s="59">
        <f>SUM(C934:C936,C930)</f>
        <v>216034</v>
      </c>
      <c r="D937" s="21"/>
      <c r="E937" s="27">
        <f>SUM(E934:E936,E930)</f>
        <v>306601</v>
      </c>
      <c r="F937" s="25">
        <f>IF(C937=0,0,((E937-C937)/C937))</f>
        <v>0.41922567743966227</v>
      </c>
      <c r="G937" s="21"/>
      <c r="H937" s="27">
        <f>SUM(H934:H936,H930)</f>
        <v>431080</v>
      </c>
      <c r="I937" s="5">
        <f>IF(E937=0,0,((H937-E937)/E937))</f>
        <v>0.405996718862626</v>
      </c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  <c r="AF937" s="93"/>
      <c r="AG937" s="93"/>
      <c r="AH937" s="93"/>
      <c r="AI937" s="93"/>
      <c r="AJ937" s="93"/>
      <c r="AK937" s="93"/>
      <c r="AL937" s="93"/>
    </row>
    <row r="938" spans="1:38">
      <c r="A938" s="60"/>
      <c r="B938" s="60"/>
      <c r="C938" s="16"/>
      <c r="D938" s="60"/>
      <c r="E938" s="16"/>
      <c r="F938" s="17"/>
      <c r="G938" s="60"/>
      <c r="H938" s="16"/>
      <c r="I938" s="17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  <c r="AF938" s="93"/>
      <c r="AG938" s="93"/>
      <c r="AH938" s="93"/>
      <c r="AI938" s="93"/>
      <c r="AJ938" s="93"/>
      <c r="AK938" s="93"/>
      <c r="AL938" s="93"/>
    </row>
    <row r="939" spans="1:38">
      <c r="A939" s="60"/>
      <c r="B939" s="60"/>
      <c r="C939" s="16"/>
      <c r="D939" s="60"/>
      <c r="E939" s="16"/>
      <c r="F939" s="17"/>
      <c r="G939" s="60"/>
      <c r="H939" s="16"/>
      <c r="I939" s="17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  <c r="AF939" s="93"/>
      <c r="AG939" s="93"/>
      <c r="AH939" s="93"/>
      <c r="AI939" s="93"/>
      <c r="AJ939" s="93"/>
      <c r="AK939" s="93"/>
      <c r="AL939" s="93"/>
    </row>
    <row r="940" spans="1:38">
      <c r="A940" s="60"/>
      <c r="B940" s="60"/>
      <c r="C940" s="16"/>
      <c r="D940" s="60"/>
      <c r="E940" s="16"/>
      <c r="F940" s="17"/>
      <c r="G940" s="60"/>
      <c r="H940" s="16"/>
      <c r="I940" s="17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  <c r="AF940" s="93"/>
      <c r="AG940" s="93"/>
      <c r="AH940" s="93"/>
      <c r="AI940" s="93"/>
      <c r="AJ940" s="93"/>
      <c r="AK940" s="93"/>
      <c r="AL940" s="93"/>
    </row>
    <row r="941" spans="1:38">
      <c r="A941" s="60"/>
      <c r="B941" s="60"/>
      <c r="C941" s="16"/>
      <c r="D941" s="60"/>
      <c r="E941" s="16"/>
      <c r="F941" s="17"/>
      <c r="G941" s="60"/>
      <c r="H941" s="16"/>
      <c r="I941" s="17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  <c r="AF941" s="93"/>
      <c r="AG941" s="93"/>
      <c r="AH941" s="93"/>
      <c r="AI941" s="93"/>
      <c r="AJ941" s="93"/>
      <c r="AK941" s="93"/>
      <c r="AL941" s="93"/>
    </row>
    <row r="942" spans="1:38">
      <c r="A942" s="60"/>
      <c r="B942" s="60"/>
      <c r="C942" s="16"/>
      <c r="D942" s="60"/>
      <c r="E942" s="16"/>
      <c r="F942" s="17"/>
      <c r="G942" s="60"/>
      <c r="H942" s="16"/>
      <c r="I942" s="17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  <c r="AF942" s="93"/>
      <c r="AG942" s="93"/>
      <c r="AH942" s="93"/>
      <c r="AI942" s="93"/>
      <c r="AJ942" s="93"/>
      <c r="AK942" s="93"/>
      <c r="AL942" s="93"/>
    </row>
    <row r="943" spans="1:38">
      <c r="A943" s="60"/>
      <c r="B943" s="60"/>
      <c r="C943" s="16"/>
      <c r="D943" s="60"/>
      <c r="E943" s="16"/>
      <c r="F943" s="17"/>
      <c r="G943" s="60"/>
      <c r="H943" s="16"/>
      <c r="I943" s="17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  <c r="AF943" s="93"/>
      <c r="AG943" s="93"/>
      <c r="AH943" s="93"/>
      <c r="AI943" s="93"/>
      <c r="AJ943" s="93"/>
      <c r="AK943" s="93"/>
      <c r="AL943" s="93"/>
    </row>
    <row r="944" spans="1:38">
      <c r="A944" s="60"/>
      <c r="B944" s="60"/>
      <c r="C944" s="16"/>
      <c r="D944" s="60"/>
      <c r="E944" s="16"/>
      <c r="F944" s="17"/>
      <c r="G944" s="60"/>
      <c r="H944" s="16"/>
      <c r="I944" s="17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  <c r="AF944" s="93"/>
      <c r="AG944" s="93"/>
      <c r="AH944" s="93"/>
      <c r="AI944" s="93"/>
      <c r="AJ944" s="93"/>
      <c r="AK944" s="93"/>
      <c r="AL944" s="93"/>
    </row>
    <row r="945" spans="1:38">
      <c r="A945" s="60"/>
      <c r="B945" s="60"/>
      <c r="C945" s="16"/>
      <c r="D945" s="60"/>
      <c r="E945" s="16"/>
      <c r="F945" s="17"/>
      <c r="G945" s="60"/>
      <c r="H945" s="16"/>
      <c r="I945" s="17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  <c r="AF945" s="93"/>
      <c r="AG945" s="93"/>
      <c r="AH945" s="93"/>
      <c r="AI945" s="93"/>
      <c r="AJ945" s="93"/>
      <c r="AK945" s="93"/>
      <c r="AL945" s="93"/>
    </row>
    <row r="946" spans="1:38">
      <c r="A946" s="60"/>
      <c r="B946" s="60"/>
      <c r="C946" s="16"/>
      <c r="D946" s="60"/>
      <c r="E946" s="16"/>
      <c r="F946" s="17"/>
      <c r="G946" s="60"/>
      <c r="H946" s="16"/>
      <c r="I946" s="17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  <c r="AF946" s="93"/>
      <c r="AG946" s="93"/>
      <c r="AH946" s="93"/>
      <c r="AI946" s="93"/>
      <c r="AJ946" s="93"/>
      <c r="AK946" s="93"/>
      <c r="AL946" s="93"/>
    </row>
    <row r="947" spans="1:38">
      <c r="A947" s="60"/>
      <c r="B947" s="60"/>
      <c r="C947" s="16"/>
      <c r="D947" s="60"/>
      <c r="E947" s="16"/>
      <c r="F947" s="17"/>
      <c r="G947" s="60"/>
      <c r="H947" s="16"/>
      <c r="I947" s="17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  <c r="AF947" s="93"/>
      <c r="AG947" s="93"/>
      <c r="AH947" s="93"/>
      <c r="AI947" s="93"/>
      <c r="AJ947" s="93"/>
      <c r="AK947" s="93"/>
      <c r="AL947" s="93"/>
    </row>
    <row r="948" spans="1:38">
      <c r="A948" s="60"/>
      <c r="B948" s="60"/>
      <c r="C948" s="16"/>
      <c r="D948" s="60"/>
      <c r="E948" s="16"/>
      <c r="F948" s="17"/>
      <c r="G948" s="60"/>
      <c r="H948" s="16"/>
      <c r="I948" s="17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  <c r="AF948" s="93"/>
      <c r="AG948" s="93"/>
      <c r="AH948" s="93"/>
      <c r="AI948" s="93"/>
      <c r="AJ948" s="93"/>
      <c r="AK948" s="93"/>
      <c r="AL948" s="93"/>
    </row>
    <row r="949" spans="1:38">
      <c r="A949" s="60"/>
      <c r="B949" s="60"/>
      <c r="C949" s="16"/>
      <c r="D949" s="60"/>
      <c r="E949" s="16"/>
      <c r="F949" s="17"/>
      <c r="G949" s="60"/>
      <c r="H949" s="16"/>
      <c r="I949" s="17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  <c r="AF949" s="93"/>
      <c r="AG949" s="93"/>
      <c r="AH949" s="93"/>
      <c r="AI949" s="93"/>
      <c r="AJ949" s="93"/>
      <c r="AK949" s="93"/>
      <c r="AL949" s="93"/>
    </row>
    <row r="950" spans="1:38">
      <c r="A950" s="60"/>
      <c r="B950" s="60"/>
      <c r="C950" s="16"/>
      <c r="D950" s="60"/>
      <c r="E950" s="16"/>
      <c r="F950" s="17"/>
      <c r="G950" s="60"/>
      <c r="H950" s="16"/>
      <c r="I950" s="17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  <c r="AF950" s="93"/>
      <c r="AG950" s="93"/>
      <c r="AH950" s="93"/>
      <c r="AI950" s="93"/>
      <c r="AJ950" s="93"/>
      <c r="AK950" s="93"/>
      <c r="AL950" s="93"/>
    </row>
    <row r="951" spans="1:38">
      <c r="A951" s="60"/>
      <c r="B951" s="60"/>
      <c r="C951" s="16"/>
      <c r="D951" s="60"/>
      <c r="E951" s="16"/>
      <c r="F951" s="17"/>
      <c r="G951" s="60"/>
      <c r="H951" s="16"/>
      <c r="I951" s="17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  <c r="AF951" s="93"/>
      <c r="AG951" s="93"/>
      <c r="AH951" s="93"/>
      <c r="AI951" s="93"/>
      <c r="AJ951" s="93"/>
      <c r="AK951" s="93"/>
      <c r="AL951" s="93"/>
    </row>
    <row r="952" spans="1:38">
      <c r="A952" s="60"/>
      <c r="B952" s="60"/>
      <c r="C952" s="16"/>
      <c r="D952" s="60"/>
      <c r="E952" s="16"/>
      <c r="F952" s="17"/>
      <c r="G952" s="60"/>
      <c r="H952" s="16"/>
      <c r="I952" s="17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  <c r="AF952" s="93"/>
      <c r="AG952" s="93"/>
      <c r="AH952" s="93"/>
      <c r="AI952" s="93"/>
      <c r="AJ952" s="93"/>
      <c r="AK952" s="93"/>
      <c r="AL952" s="93"/>
    </row>
    <row r="953" spans="1:38">
      <c r="A953" s="60"/>
      <c r="B953" s="60"/>
      <c r="C953" s="16"/>
      <c r="D953" s="60"/>
      <c r="E953" s="16"/>
      <c r="F953" s="17"/>
      <c r="G953" s="60"/>
      <c r="H953" s="16"/>
      <c r="I953" s="17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  <c r="AF953" s="93"/>
      <c r="AG953" s="93"/>
      <c r="AH953" s="93"/>
      <c r="AI953" s="93"/>
      <c r="AJ953" s="93"/>
      <c r="AK953" s="93"/>
      <c r="AL953" s="93"/>
    </row>
    <row r="954" spans="1:38">
      <c r="A954" s="60"/>
      <c r="B954" s="60"/>
      <c r="C954" s="16"/>
      <c r="D954" s="60"/>
      <c r="E954" s="16"/>
      <c r="F954" s="17"/>
      <c r="G954" s="60"/>
      <c r="H954" s="16"/>
      <c r="I954" s="17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  <c r="AF954" s="93"/>
      <c r="AG954" s="93"/>
      <c r="AH954" s="93"/>
      <c r="AI954" s="93"/>
      <c r="AJ954" s="93"/>
      <c r="AK954" s="93"/>
      <c r="AL954" s="93"/>
    </row>
    <row r="955" spans="1:38">
      <c r="A955" s="60"/>
      <c r="B955" s="60"/>
      <c r="C955" s="16"/>
      <c r="D955" s="60"/>
      <c r="E955" s="16"/>
      <c r="F955" s="17"/>
      <c r="G955" s="60"/>
      <c r="H955" s="16"/>
      <c r="I955" s="17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  <c r="AF955" s="93"/>
      <c r="AG955" s="93"/>
      <c r="AH955" s="93"/>
      <c r="AI955" s="93"/>
      <c r="AJ955" s="93"/>
      <c r="AK955" s="93"/>
      <c r="AL955" s="93"/>
    </row>
    <row r="956" spans="1:38">
      <c r="A956" s="60"/>
      <c r="B956" s="60"/>
      <c r="C956" s="16"/>
      <c r="D956" s="60"/>
      <c r="E956" s="16"/>
      <c r="F956" s="17"/>
      <c r="G956" s="60"/>
      <c r="H956" s="16"/>
      <c r="I956" s="17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  <c r="AF956" s="93"/>
      <c r="AG956" s="93"/>
      <c r="AH956" s="93"/>
      <c r="AI956" s="93"/>
      <c r="AJ956" s="93"/>
      <c r="AK956" s="93"/>
      <c r="AL956" s="93"/>
    </row>
    <row r="957" spans="1:38">
      <c r="A957" s="60"/>
      <c r="B957" s="60"/>
      <c r="C957" s="16"/>
      <c r="D957" s="60"/>
      <c r="E957" s="16"/>
      <c r="F957" s="17"/>
      <c r="G957" s="60"/>
      <c r="H957" s="16"/>
      <c r="I957" s="17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  <c r="AF957" s="93"/>
      <c r="AG957" s="93"/>
      <c r="AH957" s="93"/>
      <c r="AI957" s="93"/>
      <c r="AJ957" s="93"/>
      <c r="AK957" s="93"/>
      <c r="AL957" s="93"/>
    </row>
    <row r="958" spans="1:38">
      <c r="A958" s="60"/>
      <c r="B958" s="60"/>
      <c r="C958" s="16"/>
      <c r="D958" s="60"/>
      <c r="E958" s="16"/>
      <c r="F958" s="17"/>
      <c r="G958" s="60"/>
      <c r="H958" s="16"/>
      <c r="I958" s="17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  <c r="AF958" s="93"/>
      <c r="AG958" s="93"/>
      <c r="AH958" s="93"/>
      <c r="AI958" s="93"/>
      <c r="AJ958" s="93"/>
      <c r="AK958" s="93"/>
      <c r="AL958" s="93"/>
    </row>
    <row r="959" spans="1:38">
      <c r="A959" s="60"/>
      <c r="B959" s="60"/>
      <c r="C959" s="16"/>
      <c r="D959" s="60"/>
      <c r="E959" s="16"/>
      <c r="F959" s="17"/>
      <c r="G959" s="60"/>
      <c r="H959" s="16"/>
      <c r="I959" s="17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  <c r="AF959" s="93"/>
      <c r="AG959" s="93"/>
      <c r="AH959" s="93"/>
      <c r="AI959" s="93"/>
      <c r="AJ959" s="93"/>
      <c r="AK959" s="93"/>
      <c r="AL959" s="93"/>
    </row>
    <row r="960" spans="1:38" ht="6.75" customHeight="1">
      <c r="A960" s="60"/>
      <c r="B960" s="60"/>
      <c r="C960" s="16"/>
      <c r="D960" s="60"/>
      <c r="E960" s="16"/>
      <c r="F960" s="17"/>
      <c r="G960" s="60"/>
      <c r="H960" s="16"/>
      <c r="I960" s="17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  <c r="AF960" s="93"/>
      <c r="AG960" s="93"/>
      <c r="AH960" s="93"/>
      <c r="AI960" s="93"/>
      <c r="AJ960" s="93"/>
      <c r="AK960" s="93"/>
      <c r="AL960" s="93"/>
    </row>
    <row r="961" spans="1:38">
      <c r="A961" s="60" t="s">
        <v>105</v>
      </c>
      <c r="B961" s="60"/>
      <c r="C961" s="16"/>
      <c r="D961" s="60"/>
      <c r="E961" s="16"/>
      <c r="F961" s="17"/>
      <c r="G961" s="60"/>
      <c r="H961" s="16"/>
      <c r="I961" s="17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  <c r="AF961" s="93"/>
      <c r="AG961" s="93"/>
      <c r="AH961" s="93"/>
      <c r="AI961" s="93"/>
      <c r="AJ961" s="93"/>
      <c r="AK961" s="93"/>
      <c r="AL961" s="93"/>
    </row>
    <row r="962" spans="1:38" ht="8.25" customHeight="1">
      <c r="A962" s="60"/>
      <c r="B962" s="60"/>
      <c r="C962" s="16"/>
      <c r="D962" s="60"/>
      <c r="E962" s="16"/>
      <c r="F962" s="17"/>
      <c r="G962" s="60"/>
      <c r="H962" s="16"/>
      <c r="I962" s="17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  <c r="AF962" s="93"/>
      <c r="AG962" s="93"/>
      <c r="AH962" s="93"/>
      <c r="AI962" s="93"/>
      <c r="AJ962" s="93"/>
      <c r="AK962" s="93"/>
      <c r="AL962" s="93"/>
    </row>
    <row r="963" spans="1:38">
      <c r="A963" s="60" t="str">
        <f>$A$492</f>
        <v>Amount per pupil excludes the following funds:  Adult Education, Adult Supplemental Education, and Special Education Coop.</v>
      </c>
      <c r="B963" s="60"/>
      <c r="C963" s="16"/>
      <c r="D963" s="60"/>
      <c r="E963" s="16"/>
      <c r="F963" s="17"/>
      <c r="G963" s="60"/>
      <c r="H963" s="16"/>
      <c r="I963" s="17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  <c r="AF963" s="93"/>
      <c r="AG963" s="93"/>
      <c r="AH963" s="93"/>
      <c r="AI963" s="93"/>
      <c r="AJ963" s="93"/>
      <c r="AK963" s="93"/>
      <c r="AL963" s="93"/>
    </row>
    <row r="964" spans="1:38">
      <c r="A964" s="60"/>
      <c r="B964" s="60"/>
      <c r="C964" s="16"/>
      <c r="D964" s="60"/>
      <c r="E964" s="16"/>
      <c r="F964" s="17"/>
      <c r="G964" s="60"/>
      <c r="H964" s="16"/>
      <c r="I964" s="17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  <c r="AF964" s="93"/>
      <c r="AG964" s="93"/>
      <c r="AH964" s="93"/>
      <c r="AI964" s="93"/>
      <c r="AJ964" s="93"/>
      <c r="AK964" s="93"/>
      <c r="AL964" s="93"/>
    </row>
    <row r="965" spans="1:38" ht="8.25" customHeight="1">
      <c r="A965" s="60"/>
      <c r="B965" s="60"/>
      <c r="C965" s="16"/>
      <c r="D965" s="60"/>
      <c r="E965" s="16"/>
      <c r="F965" s="17"/>
      <c r="G965" s="60"/>
      <c r="H965" s="16"/>
      <c r="I965" s="17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  <c r="AF965" s="93"/>
      <c r="AG965" s="93"/>
      <c r="AH965" s="93"/>
      <c r="AI965" s="93"/>
      <c r="AJ965" s="93"/>
      <c r="AK965" s="93"/>
      <c r="AL965" s="93"/>
    </row>
    <row r="966" spans="1:38">
      <c r="A966" s="60" t="str">
        <f>A495</f>
        <v xml:space="preserve">*FTE enrollment is based on  9/20 and 2/20,  including 4yr old at-risk.  Beginning in the 2017-18 school year, full-day kindergarten is funded as  </v>
      </c>
      <c r="B966" s="60"/>
      <c r="C966" s="16"/>
      <c r="D966" s="60"/>
      <c r="E966" s="16"/>
      <c r="F966" s="17"/>
      <c r="G966" s="60"/>
      <c r="H966" s="16"/>
      <c r="I966" s="17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  <c r="AF966" s="93"/>
      <c r="AG966" s="93"/>
      <c r="AH966" s="93"/>
      <c r="AI966" s="93"/>
      <c r="AJ966" s="93"/>
      <c r="AK966" s="93"/>
      <c r="AL966" s="93"/>
    </row>
    <row r="967" spans="1:38">
      <c r="A967" s="60" t="str">
        <f>A496</f>
        <v>1.0 FTE.  If the district offered full-day kindergarten in the 2017-18 school year, the 2016-17 kindergarten FTE is funded as 1.0 regardless of attendance.</v>
      </c>
      <c r="B967" s="60"/>
      <c r="C967" s="16"/>
      <c r="D967" s="60"/>
      <c r="E967" s="16"/>
      <c r="F967" s="17"/>
      <c r="G967" s="60"/>
      <c r="H967" s="16"/>
      <c r="I967" s="17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  <c r="AF967" s="93"/>
      <c r="AG967" s="93"/>
      <c r="AH967" s="93"/>
      <c r="AI967" s="93"/>
      <c r="AJ967" s="93"/>
      <c r="AK967" s="93"/>
      <c r="AL967" s="93"/>
    </row>
    <row r="968" spans="1:38">
      <c r="A968" s="60" t="str">
        <f>A497</f>
        <v>Includes virtual enrollment.</v>
      </c>
      <c r="B968" s="60"/>
      <c r="C968" s="16"/>
      <c r="D968" s="60"/>
      <c r="E968" s="16"/>
      <c r="F968" s="60"/>
      <c r="G968" s="60"/>
      <c r="H968" s="16"/>
      <c r="I968" s="60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  <c r="AF968" s="93"/>
      <c r="AG968" s="93"/>
      <c r="AH968" s="93"/>
      <c r="AI968" s="93"/>
      <c r="AJ968" s="93"/>
      <c r="AK968" s="93"/>
      <c r="AL968" s="93"/>
    </row>
    <row r="969" spans="1:38">
      <c r="A969" s="60"/>
      <c r="B969" s="60"/>
      <c r="C969" s="60"/>
      <c r="D969" s="60"/>
      <c r="E969" s="92" t="s">
        <v>0</v>
      </c>
      <c r="F969" s="92"/>
      <c r="G969" s="92"/>
      <c r="H969" s="1">
        <f>H1</f>
        <v>241</v>
      </c>
      <c r="I969" s="1"/>
      <c r="J969" s="102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  <c r="AF969" s="93"/>
      <c r="AG969" s="93"/>
      <c r="AH969" s="93"/>
      <c r="AI969" s="93"/>
      <c r="AJ969" s="93"/>
      <c r="AK969" s="93"/>
      <c r="AL969" s="93"/>
    </row>
    <row r="970" spans="1:38">
      <c r="A970" s="60"/>
      <c r="B970" s="60"/>
      <c r="C970" s="60"/>
      <c r="D970" s="60"/>
      <c r="E970" s="60"/>
      <c r="F970" s="60"/>
      <c r="G970" s="60"/>
      <c r="H970" s="60"/>
      <c r="I970" s="60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  <c r="AF970" s="93"/>
      <c r="AG970" s="93"/>
      <c r="AH970" s="93"/>
      <c r="AI970" s="93"/>
      <c r="AJ970" s="93"/>
      <c r="AK970" s="93"/>
      <c r="AL970" s="93"/>
    </row>
    <row r="971" spans="1:38" ht="18">
      <c r="A971" s="95" t="s">
        <v>116</v>
      </c>
      <c r="B971" s="96"/>
      <c r="C971" s="96"/>
      <c r="D971" s="96"/>
      <c r="E971" s="97"/>
      <c r="F971" s="97"/>
      <c r="G971" s="97"/>
      <c r="H971" s="96"/>
      <c r="I971" s="96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  <c r="AF971" s="93"/>
      <c r="AG971" s="93"/>
      <c r="AH971" s="93"/>
      <c r="AI971" s="93"/>
      <c r="AJ971" s="93"/>
      <c r="AK971" s="93"/>
      <c r="AL971" s="93"/>
    </row>
    <row r="972" spans="1:38" ht="18">
      <c r="A972" s="120"/>
      <c r="B972" s="96"/>
      <c r="C972" s="96"/>
      <c r="D972" s="96"/>
      <c r="E972" s="97"/>
      <c r="F972" s="97"/>
      <c r="G972" s="97"/>
      <c r="H972" s="96"/>
      <c r="I972" s="96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  <c r="AF972" s="93"/>
      <c r="AG972" s="93"/>
      <c r="AH972" s="93"/>
      <c r="AI972" s="93"/>
      <c r="AJ972" s="93"/>
      <c r="AK972" s="93"/>
      <c r="AL972" s="93"/>
    </row>
    <row r="973" spans="1:38">
      <c r="A973" s="60"/>
      <c r="B973" s="34" t="s">
        <v>1</v>
      </c>
      <c r="C973" s="63"/>
      <c r="D973" s="64"/>
      <c r="E973" s="65"/>
      <c r="F973" s="66" t="s">
        <v>2</v>
      </c>
      <c r="G973" s="64"/>
      <c r="H973" s="65"/>
      <c r="I973" s="2" t="s">
        <v>2</v>
      </c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  <c r="AF973" s="93"/>
      <c r="AG973" s="93"/>
      <c r="AH973" s="93"/>
      <c r="AI973" s="93"/>
      <c r="AJ973" s="93"/>
      <c r="AK973" s="93"/>
      <c r="AL973" s="93"/>
    </row>
    <row r="974" spans="1:38">
      <c r="A974" s="60"/>
      <c r="B974" s="37"/>
      <c r="C974" s="67" t="str">
        <f>C6</f>
        <v>2016-2017</v>
      </c>
      <c r="D974" s="37"/>
      <c r="E974" s="68" t="str">
        <f>E6</f>
        <v>2017-2018</v>
      </c>
      <c r="F974" s="69" t="s">
        <v>4</v>
      </c>
      <c r="G974" s="37"/>
      <c r="H974" s="68" t="str">
        <f>H6</f>
        <v>2018-2019</v>
      </c>
      <c r="I974" s="3" t="s">
        <v>4</v>
      </c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  <c r="AF974" s="93"/>
      <c r="AG974" s="93"/>
      <c r="AH974" s="93"/>
      <c r="AI974" s="93"/>
      <c r="AJ974" s="93"/>
      <c r="AK974" s="93"/>
      <c r="AL974" s="93"/>
    </row>
    <row r="975" spans="1:38">
      <c r="A975" s="60"/>
      <c r="B975" s="39" t="s">
        <v>5</v>
      </c>
      <c r="C975" s="70" t="s">
        <v>6</v>
      </c>
      <c r="D975" s="37"/>
      <c r="E975" s="71" t="s">
        <v>6</v>
      </c>
      <c r="F975" s="72" t="s">
        <v>8</v>
      </c>
      <c r="G975" s="37"/>
      <c r="H975" s="71" t="s">
        <v>9</v>
      </c>
      <c r="I975" s="22" t="s">
        <v>8</v>
      </c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  <c r="AF975" s="93"/>
      <c r="AG975" s="93"/>
      <c r="AH975" s="93"/>
      <c r="AI975" s="93"/>
      <c r="AJ975" s="93"/>
      <c r="AK975" s="93"/>
      <c r="AL975" s="93"/>
    </row>
    <row r="976" spans="1:38">
      <c r="A976" s="23"/>
      <c r="B976" s="23"/>
      <c r="C976" s="57"/>
      <c r="D976" s="30"/>
      <c r="E976" s="47"/>
      <c r="F976" s="57"/>
      <c r="G976" s="30"/>
      <c r="H976" s="47"/>
      <c r="I976" s="45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  <c r="AF976" s="93"/>
      <c r="AG976" s="93"/>
      <c r="AH976" s="93"/>
      <c r="AI976" s="93"/>
      <c r="AJ976" s="93"/>
      <c r="AK976" s="93"/>
      <c r="AL976" s="93"/>
    </row>
    <row r="977" spans="1:38">
      <c r="A977" s="26" t="s">
        <v>53</v>
      </c>
      <c r="B977" s="26"/>
      <c r="C977" s="59">
        <f>SUM([1]C06!$C$255:$C$303)</f>
        <v>43399</v>
      </c>
      <c r="D977" s="30"/>
      <c r="E977" s="59">
        <f>SUM([1]C06!$D$255:$D$303)</f>
        <v>44314</v>
      </c>
      <c r="F977" s="25">
        <f>IF(C977=0,0,((E977-C977)/C977))</f>
        <v>2.1083435102191295E-2</v>
      </c>
      <c r="G977" s="30"/>
      <c r="H977" s="59">
        <f>SUM([1]C06!$E$255:$E$303)</f>
        <v>44405</v>
      </c>
      <c r="I977" s="5">
        <f t="shared" ref="I977:I991" si="35">IF(E977=0,0,((H977-E977)/E977))</f>
        <v>2.0535271020445008E-3</v>
      </c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  <c r="AF977" s="93"/>
      <c r="AG977" s="93"/>
      <c r="AH977" s="93"/>
      <c r="AI977" s="93"/>
      <c r="AJ977" s="93"/>
      <c r="AK977" s="93"/>
      <c r="AL977" s="93"/>
    </row>
    <row r="978" spans="1:38">
      <c r="A978" s="26" t="s">
        <v>55</v>
      </c>
      <c r="B978" s="26"/>
      <c r="C978" s="55">
        <f>SUM([1]C07!$C$201:$C$213)</f>
        <v>0</v>
      </c>
      <c r="D978" s="30"/>
      <c r="E978" s="55">
        <f>SUM([1]C07!$D$201:$D$213)</f>
        <v>0</v>
      </c>
      <c r="F978" s="25">
        <f t="shared" ref="F978:F1008" si="36">IF(C978=0,0,((E978-C978)/C978))</f>
        <v>0</v>
      </c>
      <c r="G978" s="30"/>
      <c r="H978" s="55">
        <f>SUM([1]C07!$E$201:$E$213)</f>
        <v>0</v>
      </c>
      <c r="I978" s="5">
        <f t="shared" si="35"/>
        <v>0</v>
      </c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  <c r="AF978" s="93"/>
      <c r="AG978" s="93"/>
      <c r="AH978" s="93"/>
      <c r="AI978" s="93"/>
      <c r="AJ978" s="93"/>
      <c r="AK978" s="93"/>
      <c r="AL978" s="93"/>
    </row>
    <row r="979" spans="1:38">
      <c r="A979" s="7" t="s">
        <v>54</v>
      </c>
      <c r="B979" s="7"/>
      <c r="C979" s="55">
        <f>SUM([1]C08!$C$230:$C$265,[1]C08!$C$278:$C$288)</f>
        <v>28870</v>
      </c>
      <c r="D979" s="30"/>
      <c r="E979" s="55">
        <f>SUM([1]C08!$D$230:$D$265,[1]C08!$D$278:$D$288)</f>
        <v>30112</v>
      </c>
      <c r="F979" s="25">
        <f t="shared" si="36"/>
        <v>4.3020436439210254E-2</v>
      </c>
      <c r="G979" s="30"/>
      <c r="H979" s="55">
        <f>SUM([1]C08!$E$230:$E$265,[1]C08!$E$278:$E$288)</f>
        <v>51900</v>
      </c>
      <c r="I979" s="5">
        <f t="shared" si="35"/>
        <v>0.72356535600425076</v>
      </c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  <c r="AF979" s="93"/>
      <c r="AG979" s="93"/>
      <c r="AH979" s="93"/>
      <c r="AI979" s="93"/>
      <c r="AJ979" s="93"/>
      <c r="AK979" s="93"/>
      <c r="AL979" s="93"/>
    </row>
    <row r="980" spans="1:38">
      <c r="A980" s="7" t="s">
        <v>57</v>
      </c>
      <c r="B980" s="7"/>
      <c r="C980" s="55">
        <f>SUM([1]C011!$C$161:$C$163)</f>
        <v>0</v>
      </c>
      <c r="D980" s="30"/>
      <c r="E980" s="55">
        <f>SUM([1]C011!$D$161:$D$163)</f>
        <v>0</v>
      </c>
      <c r="F980" s="25">
        <f t="shared" si="36"/>
        <v>0</v>
      </c>
      <c r="G980" s="30"/>
      <c r="H980" s="55">
        <f>SUM([1]C011!$E$161:$E$163)</f>
        <v>0</v>
      </c>
      <c r="I980" s="5">
        <f t="shared" si="35"/>
        <v>0</v>
      </c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  <c r="AF980" s="93"/>
      <c r="AG980" s="93"/>
      <c r="AH980" s="93"/>
      <c r="AI980" s="93"/>
      <c r="AJ980" s="93"/>
      <c r="AK980" s="93"/>
      <c r="AL980" s="93"/>
    </row>
    <row r="981" spans="1:38">
      <c r="A981" s="7" t="s">
        <v>59</v>
      </c>
      <c r="B981" s="7"/>
      <c r="C981" s="55">
        <f>SUM([1]C013!$C$160:$C$162)</f>
        <v>0</v>
      </c>
      <c r="D981" s="30"/>
      <c r="E981" s="55">
        <f>SUM([1]C013!$D$160:$D$162)</f>
        <v>0</v>
      </c>
      <c r="F981" s="25">
        <f t="shared" si="36"/>
        <v>0</v>
      </c>
      <c r="G981" s="30"/>
      <c r="H981" s="55">
        <f>SUM([1]C013!$E$160:$E$162)</f>
        <v>0</v>
      </c>
      <c r="I981" s="5">
        <f t="shared" si="35"/>
        <v>0</v>
      </c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  <c r="AF981" s="93"/>
      <c r="AG981" s="93"/>
      <c r="AH981" s="93"/>
      <c r="AI981" s="93"/>
      <c r="AJ981" s="93"/>
      <c r="AK981" s="93"/>
      <c r="AL981" s="93"/>
    </row>
    <row r="982" spans="1:38">
      <c r="A982" s="7" t="s">
        <v>60</v>
      </c>
      <c r="B982" s="7"/>
      <c r="C982" s="55">
        <f>SUM([1]C014!$C$161:$C$163)</f>
        <v>0</v>
      </c>
      <c r="D982" s="30"/>
      <c r="E982" s="55">
        <f>SUM([1]C014!$D$161:$D$163)</f>
        <v>0</v>
      </c>
      <c r="F982" s="25">
        <f t="shared" si="36"/>
        <v>0</v>
      </c>
      <c r="G982" s="30"/>
      <c r="H982" s="55">
        <f>SUM([1]C014!$E$161:$E$163)</f>
        <v>0</v>
      </c>
      <c r="I982" s="5">
        <f t="shared" si="35"/>
        <v>0</v>
      </c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  <c r="AF982" s="93"/>
      <c r="AG982" s="93"/>
      <c r="AH982" s="93"/>
      <c r="AI982" s="93"/>
      <c r="AJ982" s="93"/>
      <c r="AK982" s="93"/>
      <c r="AL982" s="93"/>
    </row>
    <row r="983" spans="1:38">
      <c r="A983" s="7" t="s">
        <v>62</v>
      </c>
      <c r="B983" s="7"/>
      <c r="C983" s="55">
        <v>0</v>
      </c>
      <c r="D983" s="30"/>
      <c r="E983" s="56">
        <v>0</v>
      </c>
      <c r="F983" s="25">
        <f t="shared" si="36"/>
        <v>0</v>
      </c>
      <c r="G983" s="30"/>
      <c r="H983" s="56">
        <v>0</v>
      </c>
      <c r="I983" s="5">
        <f t="shared" si="35"/>
        <v>0</v>
      </c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  <c r="AF983" s="93"/>
      <c r="AG983" s="93"/>
      <c r="AH983" s="93"/>
      <c r="AI983" s="93"/>
      <c r="AJ983" s="93"/>
      <c r="AK983" s="93"/>
      <c r="AL983" s="93"/>
    </row>
    <row r="984" spans="1:38">
      <c r="A984" s="7" t="s">
        <v>63</v>
      </c>
      <c r="B984" s="7"/>
      <c r="C984" s="55">
        <f>SUM([1]C016!$C$102:$C$103)+SUM([1]C016!$C$115:$C$126)</f>
        <v>7183</v>
      </c>
      <c r="D984" s="30"/>
      <c r="E984" s="55">
        <f>SUM([1]C016!$D$102:$D$103)+SUM([1]C016!$D$115:$D$126)</f>
        <v>7183</v>
      </c>
      <c r="F984" s="25">
        <f t="shared" si="36"/>
        <v>0</v>
      </c>
      <c r="G984" s="30"/>
      <c r="H984" s="55">
        <f>SUM([1]C016!$E$102:$E$103)+SUM([1]C016!$E$115:$E$126)</f>
        <v>56765</v>
      </c>
      <c r="I984" s="5">
        <f t="shared" si="35"/>
        <v>6.9026868996241122</v>
      </c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  <c r="AF984" s="93"/>
      <c r="AG984" s="93"/>
      <c r="AH984" s="93"/>
      <c r="AI984" s="93"/>
      <c r="AJ984" s="93"/>
      <c r="AK984" s="93"/>
      <c r="AL984" s="93"/>
    </row>
    <row r="985" spans="1:38">
      <c r="A985" s="7" t="s">
        <v>107</v>
      </c>
      <c r="B985" s="7"/>
      <c r="C985" s="55">
        <v>0</v>
      </c>
      <c r="D985" s="30"/>
      <c r="E985" s="56">
        <v>0</v>
      </c>
      <c r="F985" s="25">
        <f t="shared" si="36"/>
        <v>0</v>
      </c>
      <c r="G985" s="30"/>
      <c r="H985" s="56">
        <v>0</v>
      </c>
      <c r="I985" s="5">
        <f t="shared" si="35"/>
        <v>0</v>
      </c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  <c r="AF985" s="93"/>
      <c r="AG985" s="93"/>
      <c r="AH985" s="93"/>
      <c r="AI985" s="93"/>
      <c r="AJ985" s="93"/>
      <c r="AK985" s="93"/>
      <c r="AL985" s="93"/>
    </row>
    <row r="986" spans="1:38">
      <c r="A986" s="7" t="s">
        <v>66</v>
      </c>
      <c r="B986" s="7"/>
      <c r="C986" s="55">
        <v>0</v>
      </c>
      <c r="D986" s="30"/>
      <c r="E986" s="56">
        <v>0</v>
      </c>
      <c r="F986" s="25">
        <f t="shared" si="36"/>
        <v>0</v>
      </c>
      <c r="G986" s="30"/>
      <c r="H986" s="56">
        <v>0</v>
      </c>
      <c r="I986" s="5">
        <f t="shared" si="35"/>
        <v>0</v>
      </c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  <c r="AF986" s="93"/>
      <c r="AG986" s="93"/>
      <c r="AH986" s="93"/>
      <c r="AI986" s="93"/>
      <c r="AJ986" s="93"/>
      <c r="AK986" s="93"/>
      <c r="AL986" s="93"/>
    </row>
    <row r="987" spans="1:38">
      <c r="A987" s="7" t="s">
        <v>67</v>
      </c>
      <c r="B987" s="7"/>
      <c r="C987" s="55">
        <v>0</v>
      </c>
      <c r="D987" s="30"/>
      <c r="E987" s="55">
        <v>0</v>
      </c>
      <c r="F987" s="25">
        <f t="shared" si="36"/>
        <v>0</v>
      </c>
      <c r="G987" s="30"/>
      <c r="H987" s="55">
        <v>0</v>
      </c>
      <c r="I987" s="5">
        <f t="shared" si="35"/>
        <v>0</v>
      </c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  <c r="AF987" s="93"/>
      <c r="AG987" s="93"/>
      <c r="AH987" s="93"/>
      <c r="AI987" s="93"/>
      <c r="AJ987" s="93"/>
      <c r="AK987" s="93"/>
      <c r="AL987" s="93"/>
    </row>
    <row r="988" spans="1:38">
      <c r="A988" s="7" t="s">
        <v>68</v>
      </c>
      <c r="B988" s="7"/>
      <c r="C988" s="55">
        <v>0</v>
      </c>
      <c r="D988" s="30"/>
      <c r="E988" s="55">
        <v>0</v>
      </c>
      <c r="F988" s="25">
        <f t="shared" si="36"/>
        <v>0</v>
      </c>
      <c r="G988" s="30"/>
      <c r="H988" s="55">
        <v>0</v>
      </c>
      <c r="I988" s="5">
        <f t="shared" si="35"/>
        <v>0</v>
      </c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  <c r="AF988" s="93"/>
      <c r="AG988" s="93"/>
      <c r="AH988" s="93"/>
      <c r="AI988" s="93"/>
      <c r="AJ988" s="93"/>
      <c r="AK988" s="93"/>
      <c r="AL988" s="93"/>
    </row>
    <row r="989" spans="1:38">
      <c r="A989" s="7" t="s">
        <v>69</v>
      </c>
      <c r="B989" s="126">
        <v>26</v>
      </c>
      <c r="C989" s="55">
        <v>0</v>
      </c>
      <c r="D989" s="30"/>
      <c r="E989" s="55">
        <v>0</v>
      </c>
      <c r="F989" s="25">
        <f t="shared" si="36"/>
        <v>0</v>
      </c>
      <c r="G989" s="30"/>
      <c r="H989" s="55">
        <v>0</v>
      </c>
      <c r="I989" s="5">
        <f t="shared" si="35"/>
        <v>0</v>
      </c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  <c r="AF989" s="93"/>
      <c r="AG989" s="93"/>
      <c r="AH989" s="93"/>
      <c r="AI989" s="93"/>
      <c r="AJ989" s="93"/>
      <c r="AK989" s="93"/>
      <c r="AL989" s="93"/>
    </row>
    <row r="990" spans="1:38">
      <c r="A990" s="7" t="s">
        <v>70</v>
      </c>
      <c r="B990" s="126">
        <v>28</v>
      </c>
      <c r="C990" s="55">
        <v>0</v>
      </c>
      <c r="D990" s="30"/>
      <c r="E990" s="55">
        <v>0</v>
      </c>
      <c r="F990" s="25">
        <f t="shared" si="36"/>
        <v>0</v>
      </c>
      <c r="G990" s="30"/>
      <c r="H990" s="55">
        <v>0</v>
      </c>
      <c r="I990" s="5">
        <f t="shared" si="35"/>
        <v>0</v>
      </c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  <c r="AF990" s="93"/>
      <c r="AG990" s="93"/>
      <c r="AH990" s="93"/>
      <c r="AI990" s="93"/>
      <c r="AJ990" s="93"/>
      <c r="AK990" s="93"/>
      <c r="AL990" s="93"/>
    </row>
    <row r="991" spans="1:38">
      <c r="A991" s="7" t="s">
        <v>72</v>
      </c>
      <c r="B991" s="126"/>
      <c r="C991" s="55">
        <v>0</v>
      </c>
      <c r="D991" s="30"/>
      <c r="E991" s="55">
        <v>0</v>
      </c>
      <c r="F991" s="25">
        <f t="shared" si="36"/>
        <v>0</v>
      </c>
      <c r="G991" s="30"/>
      <c r="H991" s="55">
        <v>0</v>
      </c>
      <c r="I991" s="5">
        <f t="shared" si="35"/>
        <v>0</v>
      </c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  <c r="AF991" s="93"/>
      <c r="AG991" s="93"/>
      <c r="AH991" s="93"/>
      <c r="AI991" s="93"/>
      <c r="AJ991" s="93"/>
      <c r="AK991" s="93"/>
      <c r="AL991" s="93"/>
    </row>
    <row r="992" spans="1:38">
      <c r="A992" s="7" t="s">
        <v>56</v>
      </c>
      <c r="B992" s="126"/>
      <c r="C992" s="55">
        <f>SUM([1]C030!$C$184:$C$195,[1]C030!$C$205:$C$245)</f>
        <v>0</v>
      </c>
      <c r="D992" s="30"/>
      <c r="E992" s="55">
        <f>SUM([1]C030!$D$184:$D$195,[1]C030!$D$205:$D$245)</f>
        <v>0</v>
      </c>
      <c r="F992" s="25">
        <f t="shared" si="36"/>
        <v>0</v>
      </c>
      <c r="G992" s="30"/>
      <c r="H992" s="55">
        <f>SUM([1]C030!$E$184:$E$195,[1]C030!$E$205:$E$245)</f>
        <v>0</v>
      </c>
      <c r="I992" s="5">
        <f>IF(E992=0,0,((H992-E992)/E992))</f>
        <v>0</v>
      </c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  <c r="AF992" s="93"/>
      <c r="AG992" s="93"/>
      <c r="AH992" s="93"/>
      <c r="AI992" s="93"/>
      <c r="AJ992" s="93"/>
      <c r="AK992" s="93"/>
      <c r="AL992" s="93"/>
    </row>
    <row r="993" spans="1:38">
      <c r="A993" s="7" t="s">
        <v>73</v>
      </c>
      <c r="B993" s="126"/>
      <c r="C993" s="55">
        <v>0</v>
      </c>
      <c r="D993" s="30"/>
      <c r="E993" s="56">
        <v>0</v>
      </c>
      <c r="F993" s="25">
        <f t="shared" si="36"/>
        <v>0</v>
      </c>
      <c r="G993" s="30"/>
      <c r="H993" s="56">
        <v>0</v>
      </c>
      <c r="I993" s="5">
        <f>IF(E993=0,0,((H993-E993)/E993))</f>
        <v>0</v>
      </c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  <c r="AF993" s="93"/>
      <c r="AG993" s="93"/>
      <c r="AH993" s="93"/>
      <c r="AI993" s="93"/>
      <c r="AJ993" s="93"/>
      <c r="AK993" s="93"/>
      <c r="AL993" s="93"/>
    </row>
    <row r="994" spans="1:38">
      <c r="A994" s="7" t="str">
        <f>A438</f>
        <v>Career and Postsecondary Ed.</v>
      </c>
      <c r="B994" s="126"/>
      <c r="C994" s="55">
        <f>SUM([1]C034!$C$167:$C$170)</f>
        <v>0</v>
      </c>
      <c r="D994" s="30"/>
      <c r="E994" s="55">
        <f>SUM([1]C034!$D$167:$D$170)</f>
        <v>0</v>
      </c>
      <c r="F994" s="25">
        <f t="shared" si="36"/>
        <v>0</v>
      </c>
      <c r="G994" s="30"/>
      <c r="H994" s="55">
        <f>SUM([1]C034!$E$167:$E$170)</f>
        <v>0</v>
      </c>
      <c r="I994" s="5">
        <f t="shared" ref="I994:I998" si="37">IF(E994=0,0,((H994-E994)/E994))</f>
        <v>0</v>
      </c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  <c r="AF994" s="93"/>
      <c r="AG994" s="93"/>
      <c r="AH994" s="93"/>
      <c r="AI994" s="93"/>
      <c r="AJ994" s="93"/>
      <c r="AK994" s="93"/>
      <c r="AL994" s="93"/>
    </row>
    <row r="995" spans="1:38">
      <c r="A995" s="7" t="s">
        <v>74</v>
      </c>
      <c r="B995" s="126"/>
      <c r="C995" s="55">
        <f>SUM([1]C035!$C$204:$C$216)</f>
        <v>0</v>
      </c>
      <c r="D995" s="30"/>
      <c r="E995" s="55">
        <f>SUM([1]C035!$D$204:$D$216)</f>
        <v>0</v>
      </c>
      <c r="F995" s="25">
        <f t="shared" si="36"/>
        <v>0</v>
      </c>
      <c r="G995" s="30"/>
      <c r="H995" s="55">
        <f>SUM([1]C035!$E$204:$E$216)</f>
        <v>0</v>
      </c>
      <c r="I995" s="5">
        <f t="shared" si="37"/>
        <v>0</v>
      </c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  <c r="AF995" s="93"/>
      <c r="AG995" s="93"/>
      <c r="AH995" s="93"/>
      <c r="AI995" s="93"/>
      <c r="AJ995" s="93"/>
      <c r="AK995" s="93"/>
      <c r="AL995" s="93"/>
    </row>
    <row r="996" spans="1:38">
      <c r="A996" s="7" t="s">
        <v>108</v>
      </c>
      <c r="B996" s="126">
        <v>42</v>
      </c>
      <c r="C996" s="55">
        <v>0</v>
      </c>
      <c r="D996" s="30"/>
      <c r="E996" s="56">
        <v>0</v>
      </c>
      <c r="F996" s="25">
        <f t="shared" si="36"/>
        <v>0</v>
      </c>
      <c r="G996" s="30"/>
      <c r="H996" s="56">
        <v>0</v>
      </c>
      <c r="I996" s="5">
        <f t="shared" si="37"/>
        <v>0</v>
      </c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  <c r="AF996" s="93"/>
      <c r="AG996" s="93"/>
      <c r="AH996" s="93"/>
      <c r="AI996" s="93"/>
      <c r="AJ996" s="93"/>
      <c r="AK996" s="93"/>
      <c r="AL996" s="93"/>
    </row>
    <row r="997" spans="1:38">
      <c r="A997" s="7" t="s">
        <v>77</v>
      </c>
      <c r="B997" s="126">
        <v>44</v>
      </c>
      <c r="C997" s="55">
        <v>0</v>
      </c>
      <c r="D997" s="30"/>
      <c r="E997" s="56">
        <v>0</v>
      </c>
      <c r="F997" s="25">
        <f t="shared" si="36"/>
        <v>0</v>
      </c>
      <c r="G997" s="30"/>
      <c r="H997" s="56">
        <v>0</v>
      </c>
      <c r="I997" s="5">
        <f t="shared" si="37"/>
        <v>0</v>
      </c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  <c r="AF997" s="93"/>
      <c r="AG997" s="93"/>
      <c r="AH997" s="93"/>
      <c r="AI997" s="93"/>
      <c r="AJ997" s="93"/>
      <c r="AK997" s="93"/>
      <c r="AL997" s="93"/>
    </row>
    <row r="998" spans="1:38">
      <c r="A998" s="7" t="s">
        <v>79</v>
      </c>
      <c r="B998" s="126">
        <v>45</v>
      </c>
      <c r="C998" s="55">
        <v>0</v>
      </c>
      <c r="D998" s="30"/>
      <c r="E998" s="56">
        <v>0</v>
      </c>
      <c r="F998" s="25">
        <f t="shared" si="36"/>
        <v>0</v>
      </c>
      <c r="G998" s="30"/>
      <c r="H998" s="56">
        <v>0</v>
      </c>
      <c r="I998" s="5">
        <f t="shared" si="37"/>
        <v>0</v>
      </c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  <c r="AF998" s="93"/>
      <c r="AG998" s="93"/>
      <c r="AH998" s="93"/>
      <c r="AI998" s="93"/>
      <c r="AJ998" s="93"/>
      <c r="AK998" s="93"/>
      <c r="AL998" s="93"/>
    </row>
    <row r="999" spans="1:38">
      <c r="A999" s="7" t="s">
        <v>109</v>
      </c>
      <c r="B999" s="126">
        <v>46</v>
      </c>
      <c r="C999" s="55">
        <v>0</v>
      </c>
      <c r="D999" s="30"/>
      <c r="E999" s="56">
        <v>0</v>
      </c>
      <c r="F999" s="25">
        <f t="shared" si="36"/>
        <v>0</v>
      </c>
      <c r="G999" s="30"/>
      <c r="H999" s="140"/>
      <c r="I999" s="129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  <c r="AF999" s="93"/>
      <c r="AG999" s="93"/>
      <c r="AH999" s="93"/>
      <c r="AI999" s="93"/>
      <c r="AJ999" s="93"/>
      <c r="AK999" s="93"/>
      <c r="AL999" s="93"/>
    </row>
    <row r="1000" spans="1:38">
      <c r="A1000" s="7" t="s">
        <v>81</v>
      </c>
      <c r="B1000" s="126"/>
      <c r="C1000" s="55">
        <f>[1]C051!$C$33</f>
        <v>14058</v>
      </c>
      <c r="D1000" s="30"/>
      <c r="E1000" s="55">
        <f>[1]C051!$D$33</f>
        <v>20447</v>
      </c>
      <c r="F1000" s="25">
        <f t="shared" si="36"/>
        <v>0.45447432067150378</v>
      </c>
      <c r="G1000" s="30"/>
      <c r="H1000" s="55">
        <f>[1]C051!$E$33</f>
        <v>27785</v>
      </c>
      <c r="I1000" s="5">
        <f>IF(E1000=0,0,((H1000-E1000)/E1000))</f>
        <v>0.35887905316183305</v>
      </c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  <c r="AF1000" s="93"/>
      <c r="AG1000" s="93"/>
      <c r="AH1000" s="93"/>
      <c r="AI1000" s="93"/>
      <c r="AJ1000" s="93"/>
      <c r="AK1000" s="93"/>
      <c r="AL1000" s="93"/>
    </row>
    <row r="1001" spans="1:38">
      <c r="A1001" s="7" t="s">
        <v>83</v>
      </c>
      <c r="B1001" s="126"/>
      <c r="C1001" s="55">
        <f>SUM([1]C053!$C$185:$C$233)</f>
        <v>0</v>
      </c>
      <c r="D1001" s="30"/>
      <c r="E1001" s="55">
        <f>SUM([1]C053!$D$185:$D$233)</f>
        <v>0</v>
      </c>
      <c r="F1001" s="25">
        <f t="shared" si="36"/>
        <v>0</v>
      </c>
      <c r="G1001" s="30"/>
      <c r="H1001" s="428"/>
      <c r="I1001" s="421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93"/>
      <c r="AB1001" s="93"/>
      <c r="AC1001" s="93"/>
      <c r="AD1001" s="93"/>
      <c r="AE1001" s="93"/>
      <c r="AF1001" s="93"/>
      <c r="AG1001" s="93"/>
      <c r="AH1001" s="93"/>
      <c r="AI1001" s="93"/>
      <c r="AJ1001" s="93"/>
      <c r="AK1001" s="93"/>
      <c r="AL1001" s="93"/>
    </row>
    <row r="1002" spans="1:38">
      <c r="A1002" s="7" t="s">
        <v>115</v>
      </c>
      <c r="B1002" s="126">
        <v>54</v>
      </c>
      <c r="C1002" s="55">
        <v>0</v>
      </c>
      <c r="D1002" s="30"/>
      <c r="E1002" s="56">
        <v>0</v>
      </c>
      <c r="F1002" s="25">
        <f t="shared" si="36"/>
        <v>0</v>
      </c>
      <c r="G1002" s="30"/>
      <c r="H1002" s="140"/>
      <c r="I1002" s="129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</row>
    <row r="1003" spans="1:38">
      <c r="A1003" s="7" t="s">
        <v>85</v>
      </c>
      <c r="B1003" s="126"/>
      <c r="C1003" s="55">
        <f>SUM([1]C056!$C$45:$C$52)</f>
        <v>36287</v>
      </c>
      <c r="D1003" s="30"/>
      <c r="E1003" s="55">
        <f>SUM([1]C056!$D$45:$D$52)</f>
        <v>0</v>
      </c>
      <c r="F1003" s="25">
        <f t="shared" si="36"/>
        <v>-1</v>
      </c>
      <c r="G1003" s="30"/>
      <c r="H1003" s="140"/>
      <c r="I1003" s="129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93"/>
      <c r="AB1003" s="93"/>
      <c r="AC1003" s="93"/>
      <c r="AD1003" s="93"/>
      <c r="AE1003" s="93"/>
      <c r="AF1003" s="93"/>
      <c r="AG1003" s="93"/>
      <c r="AH1003" s="93"/>
      <c r="AI1003" s="93"/>
      <c r="AJ1003" s="93"/>
      <c r="AK1003" s="93"/>
      <c r="AL1003" s="93"/>
    </row>
    <row r="1004" spans="1:38">
      <c r="A1004" s="7" t="str">
        <f>A1404</f>
        <v>Bond and Interest #1</v>
      </c>
      <c r="B1004" s="126">
        <v>62</v>
      </c>
      <c r="C1004" s="55">
        <v>0</v>
      </c>
      <c r="D1004" s="30"/>
      <c r="E1004" s="56">
        <v>0</v>
      </c>
      <c r="F1004" s="25">
        <f t="shared" si="36"/>
        <v>0</v>
      </c>
      <c r="G1004" s="30"/>
      <c r="H1004" s="56">
        <v>0</v>
      </c>
      <c r="I1004" s="5">
        <f t="shared" ref="I1004:I1008" si="38">IF(E1004=0,0,((H1004-E1004)/E1004))</f>
        <v>0</v>
      </c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  <c r="AE1004" s="93"/>
      <c r="AF1004" s="93"/>
      <c r="AG1004" s="93"/>
      <c r="AH1004" s="93"/>
      <c r="AI1004" s="93"/>
      <c r="AJ1004" s="93"/>
      <c r="AK1004" s="93"/>
      <c r="AL1004" s="93"/>
    </row>
    <row r="1005" spans="1:38">
      <c r="A1005" s="7" t="str">
        <f>A1405</f>
        <v>Bond and Interest #2</v>
      </c>
      <c r="B1005" s="126">
        <v>63</v>
      </c>
      <c r="C1005" s="55">
        <v>0</v>
      </c>
      <c r="D1005" s="30"/>
      <c r="E1005" s="56">
        <v>0</v>
      </c>
      <c r="F1005" s="25">
        <f t="shared" si="36"/>
        <v>0</v>
      </c>
      <c r="G1005" s="30"/>
      <c r="H1005" s="56">
        <v>0</v>
      </c>
      <c r="I1005" s="5">
        <f t="shared" si="38"/>
        <v>0</v>
      </c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3"/>
      <c r="AD1005" s="93"/>
      <c r="AE1005" s="93"/>
      <c r="AF1005" s="93"/>
      <c r="AG1005" s="93"/>
      <c r="AH1005" s="93"/>
      <c r="AI1005" s="93"/>
      <c r="AJ1005" s="93"/>
      <c r="AK1005" s="93"/>
      <c r="AL1005" s="93"/>
    </row>
    <row r="1006" spans="1:38">
      <c r="A1006" s="7" t="s">
        <v>86</v>
      </c>
      <c r="B1006" s="126">
        <v>66</v>
      </c>
      <c r="C1006" s="55">
        <v>0</v>
      </c>
      <c r="D1006" s="30"/>
      <c r="E1006" s="56">
        <v>0</v>
      </c>
      <c r="F1006" s="25">
        <f t="shared" si="36"/>
        <v>0</v>
      </c>
      <c r="G1006" s="30"/>
      <c r="H1006" s="56">
        <v>0</v>
      </c>
      <c r="I1006" s="5">
        <f t="shared" si="38"/>
        <v>0</v>
      </c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93"/>
      <c r="AB1006" s="93"/>
      <c r="AC1006" s="93"/>
      <c r="AD1006" s="93"/>
      <c r="AE1006" s="93"/>
      <c r="AF1006" s="93"/>
      <c r="AG1006" s="93"/>
      <c r="AH1006" s="93"/>
      <c r="AI1006" s="93"/>
      <c r="AJ1006" s="93"/>
      <c r="AK1006" s="93"/>
      <c r="AL1006" s="93"/>
    </row>
    <row r="1007" spans="1:38">
      <c r="A1007" s="7" t="s">
        <v>87</v>
      </c>
      <c r="B1007" s="126">
        <v>67</v>
      </c>
      <c r="C1007" s="55">
        <v>0</v>
      </c>
      <c r="D1007" s="30"/>
      <c r="E1007" s="56">
        <v>0</v>
      </c>
      <c r="F1007" s="25">
        <f t="shared" si="36"/>
        <v>0</v>
      </c>
      <c r="G1007" s="30"/>
      <c r="H1007" s="56">
        <v>0</v>
      </c>
      <c r="I1007" s="5">
        <f t="shared" si="38"/>
        <v>0</v>
      </c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93"/>
      <c r="AD1007" s="93"/>
      <c r="AE1007" s="93"/>
      <c r="AF1007" s="93"/>
      <c r="AG1007" s="93"/>
      <c r="AH1007" s="93"/>
      <c r="AI1007" s="93"/>
      <c r="AJ1007" s="93"/>
      <c r="AK1007" s="93"/>
      <c r="AL1007" s="93"/>
    </row>
    <row r="1008" spans="1:38">
      <c r="A1008" s="7" t="s">
        <v>88</v>
      </c>
      <c r="B1008" s="126">
        <v>68</v>
      </c>
      <c r="C1008" s="55">
        <v>0</v>
      </c>
      <c r="D1008" s="30"/>
      <c r="E1008" s="56">
        <v>0</v>
      </c>
      <c r="F1008" s="25">
        <f t="shared" si="36"/>
        <v>0</v>
      </c>
      <c r="G1008" s="30"/>
      <c r="H1008" s="56">
        <v>0</v>
      </c>
      <c r="I1008" s="5">
        <f t="shared" si="38"/>
        <v>0</v>
      </c>
      <c r="J1008" s="93"/>
      <c r="K1008" s="93"/>
      <c r="L1008" s="93"/>
      <c r="M1008" s="93"/>
      <c r="N1008" s="93"/>
      <c r="O1008" s="102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93"/>
      <c r="AA1008" s="93"/>
      <c r="AB1008" s="93"/>
      <c r="AC1008" s="93"/>
      <c r="AD1008" s="93"/>
      <c r="AE1008" s="93"/>
      <c r="AF1008" s="93"/>
      <c r="AG1008" s="93"/>
      <c r="AH1008" s="93"/>
      <c r="AI1008" s="93"/>
      <c r="AJ1008" s="93"/>
      <c r="AK1008" s="93"/>
      <c r="AL1008" s="93"/>
    </row>
    <row r="1009" spans="1:38">
      <c r="A1009" s="150"/>
      <c r="B1009" s="150"/>
      <c r="C1009" s="151"/>
      <c r="D1009" s="132"/>
      <c r="E1009" s="152"/>
      <c r="F1009" s="148"/>
      <c r="G1009" s="132"/>
      <c r="H1009" s="152"/>
      <c r="I1009" s="129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93"/>
      <c r="AA1009" s="93"/>
      <c r="AB1009" s="93"/>
      <c r="AC1009" s="93"/>
      <c r="AD1009" s="93"/>
      <c r="AE1009" s="93"/>
      <c r="AF1009" s="93"/>
      <c r="AG1009" s="93"/>
      <c r="AH1009" s="93"/>
      <c r="AI1009" s="93"/>
      <c r="AJ1009" s="93"/>
      <c r="AK1009" s="93"/>
      <c r="AL1009" s="93"/>
    </row>
    <row r="1010" spans="1:38">
      <c r="A1010" s="62" t="s">
        <v>89</v>
      </c>
      <c r="B1010" s="7"/>
      <c r="C1010" s="55">
        <f>SUM(C977:C1008)</f>
        <v>129797</v>
      </c>
      <c r="D1010" s="30"/>
      <c r="E1010" s="56">
        <f>SUM(E977:E1008)</f>
        <v>102056</v>
      </c>
      <c r="F1010" s="25">
        <f t="shared" ref="F1010:F1012" si="39">IF(C1010=0,0,((E1010-C1010)/C1010))</f>
        <v>-0.21372604913826976</v>
      </c>
      <c r="G1010" s="30"/>
      <c r="H1010" s="56">
        <f>SUM(H977:H1008)</f>
        <v>180855</v>
      </c>
      <c r="I1010" s="5">
        <f>IF(E1010=0,0,((H1010-E1010)/E1010))</f>
        <v>0.77211530924198479</v>
      </c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93"/>
      <c r="AA1010" s="93"/>
      <c r="AB1010" s="93"/>
      <c r="AC1010" s="93"/>
      <c r="AD1010" s="93"/>
      <c r="AE1010" s="93"/>
      <c r="AF1010" s="93"/>
      <c r="AG1010" s="93"/>
      <c r="AH1010" s="93"/>
      <c r="AI1010" s="93"/>
      <c r="AJ1010" s="93"/>
      <c r="AK1010" s="93"/>
      <c r="AL1010" s="93"/>
    </row>
    <row r="1011" spans="1:38">
      <c r="A1011" s="7" t="s">
        <v>91</v>
      </c>
      <c r="B1011" s="7"/>
      <c r="C1011" s="73">
        <f>H1646</f>
        <v>193</v>
      </c>
      <c r="D1011" s="30"/>
      <c r="E1011" s="74">
        <f>J1646</f>
        <v>199.5</v>
      </c>
      <c r="F1011" s="25">
        <f t="shared" si="39"/>
        <v>3.367875647668394E-2</v>
      </c>
      <c r="G1011" s="30"/>
      <c r="H1011" s="74">
        <f>L1646</f>
        <v>200</v>
      </c>
      <c r="I1011" s="5">
        <f>IF(E1011=0,0,((H1011-E1011)/E1011))</f>
        <v>2.5062656641604009E-3</v>
      </c>
      <c r="J1011" s="93"/>
      <c r="K1011" s="93"/>
      <c r="L1011" s="93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93"/>
      <c r="AA1011" s="93"/>
      <c r="AB1011" s="93"/>
      <c r="AC1011" s="93"/>
      <c r="AD1011" s="93"/>
      <c r="AE1011" s="93"/>
      <c r="AF1011" s="93"/>
      <c r="AG1011" s="93"/>
      <c r="AH1011" s="93"/>
      <c r="AI1011" s="93"/>
      <c r="AJ1011" s="93"/>
      <c r="AK1011" s="93"/>
      <c r="AL1011" s="93"/>
    </row>
    <row r="1012" spans="1:38">
      <c r="A1012" s="7" t="s">
        <v>22</v>
      </c>
      <c r="B1012" s="7"/>
      <c r="C1012" s="55">
        <f>IF(C1010=0,0,C1010/C1011)</f>
        <v>672.52331606217615</v>
      </c>
      <c r="D1012" s="30"/>
      <c r="E1012" s="56">
        <f>IF(E1010=0,0,E1010/E1011)</f>
        <v>511.55889724310777</v>
      </c>
      <c r="F1012" s="25">
        <f t="shared" si="39"/>
        <v>-0.23934399741196022</v>
      </c>
      <c r="G1012" s="30"/>
      <c r="H1012" s="56">
        <f>IF(H1010=0,0,H1010/H1011)</f>
        <v>904.27499999999998</v>
      </c>
      <c r="I1012" s="5">
        <f>IF(E1012=0,0,((H1012-E1012)/E1012))</f>
        <v>0.76768502096887981</v>
      </c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93"/>
      <c r="AA1012" s="93"/>
      <c r="AB1012" s="93"/>
      <c r="AC1012" s="93"/>
      <c r="AD1012" s="93"/>
      <c r="AE1012" s="93"/>
      <c r="AF1012" s="93"/>
      <c r="AG1012" s="93"/>
      <c r="AH1012" s="93"/>
      <c r="AI1012" s="93"/>
      <c r="AJ1012" s="93"/>
      <c r="AK1012" s="93"/>
      <c r="AL1012" s="93"/>
    </row>
    <row r="1013" spans="1:38">
      <c r="A1013" s="150"/>
      <c r="B1013" s="150"/>
      <c r="C1013" s="151"/>
      <c r="D1013" s="132"/>
      <c r="E1013" s="152"/>
      <c r="F1013" s="153"/>
      <c r="G1013" s="132"/>
      <c r="H1013" s="152"/>
      <c r="I1013" s="154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93"/>
      <c r="AB1013" s="93"/>
      <c r="AC1013" s="93"/>
      <c r="AD1013" s="93"/>
      <c r="AE1013" s="93"/>
      <c r="AF1013" s="93"/>
      <c r="AG1013" s="93"/>
      <c r="AH1013" s="93"/>
      <c r="AI1013" s="93"/>
      <c r="AJ1013" s="93"/>
      <c r="AK1013" s="93"/>
      <c r="AL1013" s="93"/>
    </row>
    <row r="1014" spans="1:38">
      <c r="A1014" s="7" t="s">
        <v>93</v>
      </c>
      <c r="B1014" s="7"/>
      <c r="C1014" s="55">
        <v>0</v>
      </c>
      <c r="D1014" s="30"/>
      <c r="E1014" s="55">
        <v>0</v>
      </c>
      <c r="F1014" s="25">
        <f t="shared" ref="F1014:F1016" si="40">IF(C1014=0,0,((E1014-C1014)/C1014))</f>
        <v>0</v>
      </c>
      <c r="G1014" s="30"/>
      <c r="H1014" s="55">
        <v>0</v>
      </c>
      <c r="I1014" s="5">
        <f>IF(E1014=0,0,((H1014-E1014)/E1014))</f>
        <v>0</v>
      </c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93"/>
      <c r="AA1014" s="93"/>
      <c r="AB1014" s="93"/>
      <c r="AC1014" s="93"/>
      <c r="AD1014" s="93"/>
      <c r="AE1014" s="93"/>
      <c r="AF1014" s="93"/>
      <c r="AG1014" s="93"/>
      <c r="AH1014" s="93"/>
      <c r="AI1014" s="93"/>
      <c r="AJ1014" s="93"/>
      <c r="AK1014" s="93"/>
      <c r="AL1014" s="93"/>
    </row>
    <row r="1015" spans="1:38">
      <c r="A1015" s="7" t="s">
        <v>94</v>
      </c>
      <c r="B1015" s="7"/>
      <c r="C1015" s="55">
        <v>0</v>
      </c>
      <c r="D1015" s="30"/>
      <c r="E1015" s="55">
        <v>0</v>
      </c>
      <c r="F1015" s="25">
        <f t="shared" si="40"/>
        <v>0</v>
      </c>
      <c r="G1015" s="30"/>
      <c r="H1015" s="55">
        <v>0</v>
      </c>
      <c r="I1015" s="5">
        <f>IF(E1015=0,0,((H1015-E1015)/E1015))</f>
        <v>0</v>
      </c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93"/>
      <c r="AA1015" s="93"/>
      <c r="AB1015" s="93"/>
      <c r="AC1015" s="93"/>
      <c r="AD1015" s="93"/>
      <c r="AE1015" s="93"/>
      <c r="AF1015" s="93"/>
      <c r="AG1015" s="93"/>
      <c r="AH1015" s="93"/>
      <c r="AI1015" s="93"/>
      <c r="AJ1015" s="93"/>
      <c r="AK1015" s="93"/>
      <c r="AL1015" s="93"/>
    </row>
    <row r="1016" spans="1:38">
      <c r="A1016" s="7" t="s">
        <v>96</v>
      </c>
      <c r="B1016" s="7"/>
      <c r="C1016" s="55">
        <f>SUM([1]C078!$C$176:$C$191,[1]C078!$C$201:$C$237)</f>
        <v>0</v>
      </c>
      <c r="D1016" s="30"/>
      <c r="E1016" s="55">
        <f>SUM([1]C078!$D$176:$D$191,[1]C078!$D$201:$D$237)</f>
        <v>0</v>
      </c>
      <c r="F1016" s="25">
        <f t="shared" si="40"/>
        <v>0</v>
      </c>
      <c r="G1016" s="30"/>
      <c r="H1016" s="55">
        <f>SUM([1]C078!$E$176:$E$191,[1]C078!$E$201:$E$237)</f>
        <v>0</v>
      </c>
      <c r="I1016" s="5">
        <f>IF(E1016=0,0,((H1016-E1016)/E1016))</f>
        <v>0</v>
      </c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93"/>
      <c r="AA1016" s="93"/>
      <c r="AB1016" s="93"/>
      <c r="AC1016" s="93"/>
      <c r="AD1016" s="93"/>
      <c r="AE1016" s="93"/>
      <c r="AF1016" s="93"/>
      <c r="AG1016" s="93"/>
      <c r="AH1016" s="93"/>
      <c r="AI1016" s="93"/>
      <c r="AJ1016" s="93"/>
      <c r="AK1016" s="93"/>
      <c r="AL1016" s="93"/>
    </row>
    <row r="1017" spans="1:38">
      <c r="A1017" s="50" t="s">
        <v>97</v>
      </c>
      <c r="B1017" s="26"/>
      <c r="C1017" s="59">
        <f>SUM(C1014:C1016,C1010)</f>
        <v>129797</v>
      </c>
      <c r="D1017" s="21"/>
      <c r="E1017" s="59">
        <f>SUM(E1014:E1016,E1010)</f>
        <v>102056</v>
      </c>
      <c r="F1017" s="25">
        <f>IF(C1017=0,0,((E1017-C1017)/C1017))</f>
        <v>-0.21372604913826976</v>
      </c>
      <c r="G1017" s="21"/>
      <c r="H1017" s="59">
        <f>SUM(H1014:H1016,H1010)</f>
        <v>180855</v>
      </c>
      <c r="I1017" s="5">
        <f>IF(E1017=0,0,((H1017-E1017)/E1017))</f>
        <v>0.77211530924198479</v>
      </c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T1017" s="93"/>
      <c r="U1017" s="93"/>
      <c r="V1017" s="93"/>
      <c r="W1017" s="93"/>
      <c r="X1017" s="93"/>
      <c r="Y1017" s="93"/>
      <c r="Z1017" s="93"/>
      <c r="AA1017" s="93"/>
      <c r="AB1017" s="93"/>
      <c r="AC1017" s="93"/>
      <c r="AD1017" s="93"/>
      <c r="AE1017" s="93"/>
      <c r="AF1017" s="93"/>
      <c r="AG1017" s="93"/>
      <c r="AH1017" s="93"/>
      <c r="AI1017" s="93"/>
      <c r="AJ1017" s="93"/>
      <c r="AK1017" s="93"/>
      <c r="AL1017" s="93"/>
    </row>
    <row r="1018" spans="1:38">
      <c r="A1018" s="60"/>
      <c r="B1018" s="60"/>
      <c r="C1018" s="16"/>
      <c r="D1018" s="60"/>
      <c r="E1018" s="16"/>
      <c r="F1018" s="17"/>
      <c r="G1018" s="60"/>
      <c r="H1018" s="16"/>
      <c r="I1018" s="17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  <c r="U1018" s="93"/>
      <c r="V1018" s="93"/>
      <c r="W1018" s="93"/>
      <c r="X1018" s="93"/>
      <c r="Y1018" s="93"/>
      <c r="Z1018" s="93"/>
      <c r="AA1018" s="93"/>
      <c r="AB1018" s="93"/>
      <c r="AC1018" s="93"/>
      <c r="AD1018" s="93"/>
      <c r="AE1018" s="93"/>
      <c r="AF1018" s="93"/>
      <c r="AG1018" s="93"/>
      <c r="AH1018" s="93"/>
      <c r="AI1018" s="93"/>
      <c r="AJ1018" s="93"/>
      <c r="AK1018" s="93"/>
      <c r="AL1018" s="93"/>
    </row>
    <row r="1019" spans="1:38">
      <c r="A1019" s="60"/>
      <c r="B1019" s="60"/>
      <c r="C1019" s="16"/>
      <c r="D1019" s="60"/>
      <c r="E1019" s="16"/>
      <c r="F1019" s="17"/>
      <c r="G1019" s="60"/>
      <c r="H1019" s="16"/>
      <c r="I1019" s="17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T1019" s="93"/>
      <c r="U1019" s="93"/>
      <c r="V1019" s="93"/>
      <c r="W1019" s="93"/>
      <c r="X1019" s="93"/>
      <c r="Y1019" s="93"/>
      <c r="Z1019" s="93"/>
      <c r="AA1019" s="93"/>
      <c r="AB1019" s="93"/>
      <c r="AC1019" s="93"/>
      <c r="AD1019" s="93"/>
      <c r="AE1019" s="93"/>
      <c r="AF1019" s="93"/>
      <c r="AG1019" s="93"/>
      <c r="AH1019" s="93"/>
      <c r="AI1019" s="93"/>
      <c r="AJ1019" s="93"/>
      <c r="AK1019" s="93"/>
      <c r="AL1019" s="93"/>
    </row>
    <row r="1020" spans="1:38">
      <c r="A1020" s="60"/>
      <c r="B1020" s="60"/>
      <c r="C1020" s="16"/>
      <c r="D1020" s="60"/>
      <c r="E1020" s="16"/>
      <c r="F1020" s="17"/>
      <c r="G1020" s="60"/>
      <c r="H1020" s="16"/>
      <c r="I1020" s="17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T1020" s="93"/>
      <c r="U1020" s="93"/>
      <c r="V1020" s="93"/>
      <c r="W1020" s="93"/>
      <c r="X1020" s="93"/>
      <c r="Y1020" s="93"/>
      <c r="Z1020" s="93"/>
      <c r="AA1020" s="93"/>
      <c r="AB1020" s="93"/>
      <c r="AC1020" s="93"/>
      <c r="AD1020" s="93"/>
      <c r="AE1020" s="93"/>
      <c r="AF1020" s="93"/>
      <c r="AG1020" s="93"/>
      <c r="AH1020" s="93"/>
      <c r="AI1020" s="93"/>
      <c r="AJ1020" s="93"/>
      <c r="AK1020" s="93"/>
      <c r="AL1020" s="93"/>
    </row>
    <row r="1021" spans="1:38">
      <c r="A1021" s="60"/>
      <c r="B1021" s="60"/>
      <c r="C1021" s="16"/>
      <c r="D1021" s="60"/>
      <c r="E1021" s="16"/>
      <c r="F1021" s="17"/>
      <c r="G1021" s="60"/>
      <c r="H1021" s="16"/>
      <c r="I1021" s="17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T1021" s="93"/>
      <c r="U1021" s="93"/>
      <c r="V1021" s="93"/>
      <c r="W1021" s="93"/>
      <c r="X1021" s="93"/>
      <c r="Y1021" s="93"/>
      <c r="Z1021" s="93"/>
      <c r="AA1021" s="93"/>
      <c r="AB1021" s="93"/>
      <c r="AC1021" s="93"/>
      <c r="AD1021" s="93"/>
      <c r="AE1021" s="93"/>
      <c r="AF1021" s="93"/>
      <c r="AG1021" s="93"/>
      <c r="AH1021" s="93"/>
      <c r="AI1021" s="93"/>
      <c r="AJ1021" s="93"/>
      <c r="AK1021" s="93"/>
      <c r="AL1021" s="93"/>
    </row>
    <row r="1022" spans="1:38">
      <c r="A1022" s="60"/>
      <c r="B1022" s="60"/>
      <c r="C1022" s="16"/>
      <c r="D1022" s="60"/>
      <c r="E1022" s="16"/>
      <c r="F1022" s="17"/>
      <c r="G1022" s="60"/>
      <c r="H1022" s="16"/>
      <c r="I1022" s="17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93"/>
      <c r="AA1022" s="93"/>
      <c r="AB1022" s="93"/>
      <c r="AC1022" s="93"/>
      <c r="AD1022" s="93"/>
      <c r="AE1022" s="93"/>
      <c r="AF1022" s="93"/>
      <c r="AG1022" s="93"/>
      <c r="AH1022" s="93"/>
      <c r="AI1022" s="93"/>
      <c r="AJ1022" s="93"/>
      <c r="AK1022" s="93"/>
      <c r="AL1022" s="93"/>
    </row>
    <row r="1023" spans="1:38">
      <c r="A1023" s="60"/>
      <c r="B1023" s="60"/>
      <c r="C1023" s="16"/>
      <c r="D1023" s="60"/>
      <c r="E1023" s="16"/>
      <c r="F1023" s="17"/>
      <c r="G1023" s="60"/>
      <c r="H1023" s="16"/>
      <c r="I1023" s="17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  <c r="Z1023" s="93"/>
      <c r="AA1023" s="93"/>
      <c r="AB1023" s="93"/>
      <c r="AC1023" s="93"/>
      <c r="AD1023" s="93"/>
      <c r="AE1023" s="93"/>
      <c r="AF1023" s="93"/>
      <c r="AG1023" s="93"/>
      <c r="AH1023" s="93"/>
      <c r="AI1023" s="93"/>
      <c r="AJ1023" s="93"/>
      <c r="AK1023" s="93"/>
      <c r="AL1023" s="93"/>
    </row>
    <row r="1024" spans="1:38">
      <c r="A1024" s="60"/>
      <c r="B1024" s="60"/>
      <c r="C1024" s="16"/>
      <c r="D1024" s="60"/>
      <c r="E1024" s="16"/>
      <c r="F1024" s="17"/>
      <c r="G1024" s="60"/>
      <c r="H1024" s="16"/>
      <c r="I1024" s="17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  <c r="Z1024" s="93"/>
      <c r="AA1024" s="93"/>
      <c r="AB1024" s="93"/>
      <c r="AC1024" s="93"/>
      <c r="AD1024" s="93"/>
      <c r="AE1024" s="93"/>
      <c r="AF1024" s="93"/>
      <c r="AG1024" s="93"/>
      <c r="AH1024" s="93"/>
      <c r="AI1024" s="93"/>
      <c r="AJ1024" s="93"/>
      <c r="AK1024" s="93"/>
      <c r="AL1024" s="93"/>
    </row>
    <row r="1025" spans="1:38">
      <c r="A1025" s="60"/>
      <c r="B1025" s="60"/>
      <c r="C1025" s="16"/>
      <c r="D1025" s="60"/>
      <c r="E1025" s="16"/>
      <c r="F1025" s="17"/>
      <c r="G1025" s="60"/>
      <c r="H1025" s="16"/>
      <c r="I1025" s="17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93"/>
      <c r="AA1025" s="93"/>
      <c r="AB1025" s="93"/>
      <c r="AC1025" s="93"/>
      <c r="AD1025" s="93"/>
      <c r="AE1025" s="93"/>
      <c r="AF1025" s="93"/>
      <c r="AG1025" s="93"/>
      <c r="AH1025" s="93"/>
      <c r="AI1025" s="93"/>
      <c r="AJ1025" s="93"/>
      <c r="AK1025" s="93"/>
      <c r="AL1025" s="93"/>
    </row>
    <row r="1026" spans="1:38">
      <c r="A1026" s="60"/>
      <c r="B1026" s="60"/>
      <c r="C1026" s="16"/>
      <c r="D1026" s="60"/>
      <c r="E1026" s="16"/>
      <c r="F1026" s="17"/>
      <c r="G1026" s="60"/>
      <c r="H1026" s="16"/>
      <c r="I1026" s="17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93"/>
      <c r="AA1026" s="93"/>
      <c r="AB1026" s="93"/>
      <c r="AC1026" s="93"/>
      <c r="AD1026" s="93"/>
      <c r="AE1026" s="93"/>
      <c r="AF1026" s="93"/>
      <c r="AG1026" s="93"/>
      <c r="AH1026" s="93"/>
      <c r="AI1026" s="93"/>
      <c r="AJ1026" s="93"/>
      <c r="AK1026" s="93"/>
      <c r="AL1026" s="93"/>
    </row>
    <row r="1027" spans="1:38">
      <c r="A1027" s="60"/>
      <c r="B1027" s="60"/>
      <c r="C1027" s="16"/>
      <c r="D1027" s="60"/>
      <c r="E1027" s="16"/>
      <c r="F1027" s="17"/>
      <c r="G1027" s="60"/>
      <c r="H1027" s="16"/>
      <c r="I1027" s="17"/>
      <c r="J1027" s="93"/>
      <c r="K1027" s="93"/>
      <c r="L1027" s="93"/>
      <c r="M1027" s="93"/>
      <c r="N1027" s="93"/>
      <c r="O1027" s="93"/>
      <c r="P1027" s="93"/>
      <c r="Q1027" s="93"/>
      <c r="R1027" s="93"/>
      <c r="S1027" s="93"/>
      <c r="T1027" s="93"/>
      <c r="U1027" s="93"/>
      <c r="V1027" s="93"/>
      <c r="W1027" s="93"/>
      <c r="X1027" s="93"/>
      <c r="Y1027" s="93"/>
      <c r="Z1027" s="93"/>
      <c r="AA1027" s="93"/>
      <c r="AB1027" s="93"/>
      <c r="AC1027" s="93"/>
      <c r="AD1027" s="93"/>
      <c r="AE1027" s="93"/>
      <c r="AF1027" s="93"/>
      <c r="AG1027" s="93"/>
      <c r="AH1027" s="93"/>
      <c r="AI1027" s="93"/>
      <c r="AJ1027" s="93"/>
      <c r="AK1027" s="93"/>
      <c r="AL1027" s="93"/>
    </row>
    <row r="1028" spans="1:38">
      <c r="A1028" s="60"/>
      <c r="B1028" s="60"/>
      <c r="C1028" s="16"/>
      <c r="D1028" s="60"/>
      <c r="E1028" s="16"/>
      <c r="F1028" s="17"/>
      <c r="G1028" s="60"/>
      <c r="H1028" s="16"/>
      <c r="I1028" s="17"/>
      <c r="J1028" s="93"/>
      <c r="K1028" s="93"/>
      <c r="L1028" s="93"/>
      <c r="M1028" s="93"/>
      <c r="N1028" s="93"/>
      <c r="O1028" s="93"/>
      <c r="P1028" s="93"/>
      <c r="Q1028" s="93"/>
      <c r="R1028" s="93"/>
      <c r="S1028" s="93"/>
      <c r="T1028" s="93"/>
      <c r="U1028" s="93"/>
      <c r="V1028" s="93"/>
      <c r="W1028" s="93"/>
      <c r="X1028" s="93"/>
      <c r="Y1028" s="93"/>
      <c r="Z1028" s="93"/>
      <c r="AA1028" s="93"/>
      <c r="AB1028" s="93"/>
      <c r="AC1028" s="93"/>
      <c r="AD1028" s="93"/>
      <c r="AE1028" s="93"/>
      <c r="AF1028" s="93"/>
      <c r="AG1028" s="93"/>
      <c r="AH1028" s="93"/>
      <c r="AI1028" s="93"/>
      <c r="AJ1028" s="93"/>
      <c r="AK1028" s="93"/>
      <c r="AL1028" s="93"/>
    </row>
    <row r="1029" spans="1:38">
      <c r="A1029" s="60"/>
      <c r="B1029" s="60"/>
      <c r="C1029" s="16"/>
      <c r="D1029" s="60"/>
      <c r="E1029" s="16"/>
      <c r="F1029" s="17"/>
      <c r="G1029" s="60"/>
      <c r="H1029" s="16"/>
      <c r="I1029" s="17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93"/>
      <c r="AA1029" s="93"/>
      <c r="AB1029" s="93"/>
      <c r="AC1029" s="93"/>
      <c r="AD1029" s="93"/>
      <c r="AE1029" s="93"/>
      <c r="AF1029" s="93"/>
      <c r="AG1029" s="93"/>
      <c r="AH1029" s="93"/>
      <c r="AI1029" s="93"/>
      <c r="AJ1029" s="93"/>
      <c r="AK1029" s="93"/>
      <c r="AL1029" s="93"/>
    </row>
    <row r="1030" spans="1:38">
      <c r="A1030" s="60"/>
      <c r="B1030" s="60"/>
      <c r="C1030" s="16"/>
      <c r="D1030" s="60"/>
      <c r="E1030" s="16"/>
      <c r="F1030" s="17"/>
      <c r="G1030" s="60"/>
      <c r="H1030" s="16"/>
      <c r="I1030" s="17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93"/>
      <c r="AA1030" s="93"/>
      <c r="AB1030" s="93"/>
      <c r="AC1030" s="93"/>
      <c r="AD1030" s="93"/>
      <c r="AE1030" s="93"/>
      <c r="AF1030" s="93"/>
      <c r="AG1030" s="93"/>
      <c r="AH1030" s="93"/>
      <c r="AI1030" s="93"/>
      <c r="AJ1030" s="93"/>
      <c r="AK1030" s="93"/>
      <c r="AL1030" s="93"/>
    </row>
    <row r="1031" spans="1:38">
      <c r="A1031" s="60"/>
      <c r="B1031" s="60"/>
      <c r="C1031" s="16"/>
      <c r="D1031" s="60"/>
      <c r="E1031" s="16"/>
      <c r="F1031" s="17"/>
      <c r="G1031" s="60"/>
      <c r="H1031" s="16"/>
      <c r="I1031" s="17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93"/>
      <c r="AA1031" s="93"/>
      <c r="AB1031" s="93"/>
      <c r="AC1031" s="93"/>
      <c r="AD1031" s="93"/>
      <c r="AE1031" s="93"/>
      <c r="AF1031" s="93"/>
      <c r="AG1031" s="93"/>
      <c r="AH1031" s="93"/>
      <c r="AI1031" s="93"/>
      <c r="AJ1031" s="93"/>
      <c r="AK1031" s="93"/>
      <c r="AL1031" s="93"/>
    </row>
    <row r="1032" spans="1:38">
      <c r="A1032" s="60"/>
      <c r="B1032" s="60"/>
      <c r="C1032" s="16"/>
      <c r="D1032" s="60"/>
      <c r="E1032" s="16"/>
      <c r="F1032" s="17"/>
      <c r="G1032" s="60"/>
      <c r="H1032" s="16"/>
      <c r="I1032" s="17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93"/>
      <c r="AB1032" s="93"/>
      <c r="AC1032" s="93"/>
      <c r="AD1032" s="93"/>
      <c r="AE1032" s="93"/>
      <c r="AF1032" s="93"/>
      <c r="AG1032" s="93"/>
      <c r="AH1032" s="93"/>
      <c r="AI1032" s="93"/>
      <c r="AJ1032" s="93"/>
      <c r="AK1032" s="93"/>
      <c r="AL1032" s="93"/>
    </row>
    <row r="1033" spans="1:38">
      <c r="A1033" s="60"/>
      <c r="B1033" s="60"/>
      <c r="C1033" s="16"/>
      <c r="D1033" s="60"/>
      <c r="E1033" s="16"/>
      <c r="F1033" s="17"/>
      <c r="G1033" s="60"/>
      <c r="H1033" s="16"/>
      <c r="I1033" s="17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93"/>
      <c r="AA1033" s="93"/>
      <c r="AB1033" s="93"/>
      <c r="AC1033" s="93"/>
      <c r="AD1033" s="93"/>
      <c r="AE1033" s="93"/>
      <c r="AF1033" s="93"/>
      <c r="AG1033" s="93"/>
      <c r="AH1033" s="93"/>
      <c r="AI1033" s="93"/>
      <c r="AJ1033" s="93"/>
      <c r="AK1033" s="93"/>
      <c r="AL1033" s="93"/>
    </row>
    <row r="1034" spans="1:38">
      <c r="A1034" s="60"/>
      <c r="B1034" s="60"/>
      <c r="C1034" s="16"/>
      <c r="D1034" s="60"/>
      <c r="E1034" s="16"/>
      <c r="F1034" s="17"/>
      <c r="G1034" s="60"/>
      <c r="H1034" s="16"/>
      <c r="I1034" s="17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  <c r="U1034" s="93"/>
      <c r="V1034" s="93"/>
      <c r="W1034" s="93"/>
      <c r="X1034" s="93"/>
      <c r="Y1034" s="93"/>
      <c r="Z1034" s="93"/>
      <c r="AA1034" s="93"/>
      <c r="AB1034" s="93"/>
      <c r="AC1034" s="93"/>
      <c r="AD1034" s="93"/>
      <c r="AE1034" s="93"/>
      <c r="AF1034" s="93"/>
      <c r="AG1034" s="93"/>
      <c r="AH1034" s="93"/>
      <c r="AI1034" s="93"/>
      <c r="AJ1034" s="93"/>
      <c r="AK1034" s="93"/>
      <c r="AL1034" s="93"/>
    </row>
    <row r="1035" spans="1:38">
      <c r="A1035" s="60"/>
      <c r="B1035" s="60"/>
      <c r="C1035" s="16"/>
      <c r="D1035" s="60"/>
      <c r="E1035" s="16"/>
      <c r="F1035" s="17"/>
      <c r="G1035" s="60"/>
      <c r="H1035" s="16"/>
      <c r="I1035" s="17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  <c r="U1035" s="93"/>
      <c r="V1035" s="93"/>
      <c r="W1035" s="93"/>
      <c r="X1035" s="93"/>
      <c r="Y1035" s="93"/>
      <c r="Z1035" s="93"/>
      <c r="AA1035" s="93"/>
      <c r="AB1035" s="93"/>
      <c r="AC1035" s="93"/>
      <c r="AD1035" s="93"/>
      <c r="AE1035" s="93"/>
      <c r="AF1035" s="93"/>
      <c r="AG1035" s="93"/>
      <c r="AH1035" s="93"/>
      <c r="AI1035" s="93"/>
      <c r="AJ1035" s="93"/>
      <c r="AK1035" s="93"/>
      <c r="AL1035" s="93"/>
    </row>
    <row r="1036" spans="1:38">
      <c r="A1036" s="60"/>
      <c r="B1036" s="60"/>
      <c r="C1036" s="16"/>
      <c r="D1036" s="60"/>
      <c r="E1036" s="16"/>
      <c r="F1036" s="17"/>
      <c r="G1036" s="60"/>
      <c r="H1036" s="16"/>
      <c r="I1036" s="17"/>
      <c r="J1036" s="93"/>
      <c r="K1036" s="93"/>
      <c r="L1036" s="93"/>
      <c r="M1036" s="93"/>
      <c r="N1036" s="93"/>
      <c r="O1036" s="93"/>
      <c r="P1036" s="93"/>
      <c r="Q1036" s="93"/>
      <c r="R1036" s="93"/>
      <c r="S1036" s="93"/>
      <c r="T1036" s="93"/>
      <c r="U1036" s="93"/>
      <c r="V1036" s="93"/>
      <c r="W1036" s="93"/>
      <c r="X1036" s="93"/>
      <c r="Y1036" s="93"/>
      <c r="Z1036" s="93"/>
      <c r="AA1036" s="93"/>
      <c r="AB1036" s="93"/>
      <c r="AC1036" s="93"/>
      <c r="AD1036" s="93"/>
      <c r="AE1036" s="93"/>
      <c r="AF1036" s="93"/>
      <c r="AG1036" s="93"/>
      <c r="AH1036" s="93"/>
      <c r="AI1036" s="93"/>
      <c r="AJ1036" s="93"/>
      <c r="AK1036" s="93"/>
      <c r="AL1036" s="93"/>
    </row>
    <row r="1037" spans="1:38">
      <c r="A1037" s="60"/>
      <c r="B1037" s="60"/>
      <c r="C1037" s="16"/>
      <c r="D1037" s="60"/>
      <c r="E1037" s="16"/>
      <c r="F1037" s="17"/>
      <c r="G1037" s="60"/>
      <c r="H1037" s="16"/>
      <c r="I1037" s="17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  <c r="U1037" s="93"/>
      <c r="V1037" s="93"/>
      <c r="W1037" s="93"/>
      <c r="X1037" s="93"/>
      <c r="Y1037" s="93"/>
      <c r="Z1037" s="93"/>
      <c r="AA1037" s="93"/>
      <c r="AB1037" s="93"/>
      <c r="AC1037" s="93"/>
      <c r="AD1037" s="93"/>
      <c r="AE1037" s="93"/>
      <c r="AF1037" s="93"/>
      <c r="AG1037" s="93"/>
      <c r="AH1037" s="93"/>
      <c r="AI1037" s="93"/>
      <c r="AJ1037" s="93"/>
      <c r="AK1037" s="93"/>
      <c r="AL1037" s="93"/>
    </row>
    <row r="1038" spans="1:38">
      <c r="A1038" s="60"/>
      <c r="B1038" s="60"/>
      <c r="C1038" s="16"/>
      <c r="D1038" s="60"/>
      <c r="E1038" s="16"/>
      <c r="F1038" s="17"/>
      <c r="G1038" s="60"/>
      <c r="H1038" s="16"/>
      <c r="I1038" s="17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T1038" s="93"/>
      <c r="U1038" s="93"/>
      <c r="V1038" s="93"/>
      <c r="W1038" s="93"/>
      <c r="X1038" s="93"/>
      <c r="Y1038" s="93"/>
      <c r="Z1038" s="93"/>
      <c r="AA1038" s="93"/>
      <c r="AB1038" s="93"/>
      <c r="AC1038" s="93"/>
      <c r="AD1038" s="93"/>
      <c r="AE1038" s="93"/>
      <c r="AF1038" s="93"/>
      <c r="AG1038" s="93"/>
      <c r="AH1038" s="93"/>
      <c r="AI1038" s="93"/>
      <c r="AJ1038" s="93"/>
      <c r="AK1038" s="93"/>
      <c r="AL1038" s="93"/>
    </row>
    <row r="1039" spans="1:38" ht="6.75" customHeight="1">
      <c r="A1039" s="60"/>
      <c r="B1039" s="60"/>
      <c r="C1039" s="16"/>
      <c r="D1039" s="60"/>
      <c r="E1039" s="16"/>
      <c r="F1039" s="17"/>
      <c r="G1039" s="60"/>
      <c r="H1039" s="16"/>
      <c r="I1039" s="17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  <c r="U1039" s="93"/>
      <c r="V1039" s="93"/>
      <c r="W1039" s="93"/>
      <c r="X1039" s="93"/>
      <c r="Y1039" s="93"/>
      <c r="Z1039" s="93"/>
      <c r="AA1039" s="93"/>
      <c r="AB1039" s="93"/>
      <c r="AC1039" s="93"/>
      <c r="AD1039" s="93"/>
      <c r="AE1039" s="93"/>
      <c r="AF1039" s="93"/>
      <c r="AG1039" s="93"/>
      <c r="AH1039" s="93"/>
      <c r="AI1039" s="93"/>
      <c r="AJ1039" s="93"/>
      <c r="AK1039" s="93"/>
      <c r="AL1039" s="93"/>
    </row>
    <row r="1040" spans="1:38" ht="6.75" customHeight="1">
      <c r="A1040" s="60"/>
      <c r="B1040" s="60"/>
      <c r="C1040" s="16"/>
      <c r="D1040" s="60"/>
      <c r="E1040" s="16"/>
      <c r="F1040" s="17"/>
      <c r="G1040" s="60"/>
      <c r="H1040" s="16"/>
      <c r="I1040" s="17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T1040" s="93"/>
      <c r="U1040" s="93"/>
      <c r="V1040" s="93"/>
      <c r="W1040" s="93"/>
      <c r="X1040" s="93"/>
      <c r="Y1040" s="93"/>
      <c r="Z1040" s="93"/>
      <c r="AA1040" s="93"/>
      <c r="AB1040" s="93"/>
      <c r="AC1040" s="93"/>
      <c r="AD1040" s="93"/>
      <c r="AE1040" s="93"/>
      <c r="AF1040" s="93"/>
      <c r="AG1040" s="93"/>
      <c r="AH1040" s="93"/>
      <c r="AI1040" s="93"/>
      <c r="AJ1040" s="93"/>
      <c r="AK1040" s="93"/>
      <c r="AL1040" s="93"/>
    </row>
    <row r="1041" spans="1:38">
      <c r="A1041" s="60" t="s">
        <v>105</v>
      </c>
      <c r="B1041" s="60"/>
      <c r="C1041" s="16"/>
      <c r="D1041" s="60"/>
      <c r="E1041" s="16"/>
      <c r="F1041" s="17"/>
      <c r="G1041" s="60"/>
      <c r="H1041" s="16"/>
      <c r="I1041" s="17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T1041" s="93"/>
      <c r="U1041" s="93"/>
      <c r="V1041" s="93"/>
      <c r="W1041" s="93"/>
      <c r="X1041" s="93"/>
      <c r="Y1041" s="93"/>
      <c r="Z1041" s="93"/>
      <c r="AA1041" s="93"/>
      <c r="AB1041" s="93"/>
      <c r="AC1041" s="93"/>
      <c r="AD1041" s="93"/>
      <c r="AE1041" s="93"/>
      <c r="AF1041" s="93"/>
      <c r="AG1041" s="93"/>
      <c r="AH1041" s="93"/>
      <c r="AI1041" s="93"/>
      <c r="AJ1041" s="93"/>
      <c r="AK1041" s="93"/>
      <c r="AL1041" s="93"/>
    </row>
    <row r="1042" spans="1:38" ht="7.5" customHeight="1">
      <c r="A1042" s="60"/>
      <c r="B1042" s="60"/>
      <c r="C1042" s="16"/>
      <c r="D1042" s="60"/>
      <c r="E1042" s="16"/>
      <c r="F1042" s="17"/>
      <c r="G1042" s="60"/>
      <c r="H1042" s="16"/>
      <c r="I1042" s="17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  <c r="Z1042" s="93"/>
      <c r="AA1042" s="93"/>
      <c r="AB1042" s="93"/>
      <c r="AC1042" s="93"/>
      <c r="AD1042" s="93"/>
      <c r="AE1042" s="93"/>
      <c r="AF1042" s="93"/>
      <c r="AG1042" s="93"/>
      <c r="AH1042" s="93"/>
      <c r="AI1042" s="93"/>
      <c r="AJ1042" s="93"/>
      <c r="AK1042" s="93"/>
      <c r="AL1042" s="93"/>
    </row>
    <row r="1043" spans="1:38">
      <c r="A1043" s="60" t="str">
        <f>$A$492</f>
        <v>Amount per pupil excludes the following funds:  Adult Education, Adult Supplemental Education, and Special Education Coop.</v>
      </c>
      <c r="B1043" s="60"/>
      <c r="C1043" s="16"/>
      <c r="D1043" s="60"/>
      <c r="E1043" s="16"/>
      <c r="F1043" s="17"/>
      <c r="G1043" s="60"/>
      <c r="H1043" s="16"/>
      <c r="I1043" s="17"/>
      <c r="J1043" s="93"/>
      <c r="K1043" s="93"/>
      <c r="L1043" s="93"/>
      <c r="M1043" s="93"/>
      <c r="N1043" s="93"/>
      <c r="O1043" s="93"/>
      <c r="P1043" s="93"/>
      <c r="Q1043" s="93"/>
      <c r="R1043" s="93"/>
      <c r="S1043" s="93"/>
      <c r="T1043" s="93"/>
      <c r="U1043" s="93"/>
      <c r="V1043" s="93"/>
      <c r="W1043" s="93"/>
      <c r="X1043" s="93"/>
      <c r="Y1043" s="93"/>
      <c r="Z1043" s="93"/>
      <c r="AA1043" s="93"/>
      <c r="AB1043" s="93"/>
      <c r="AC1043" s="93"/>
      <c r="AD1043" s="93"/>
      <c r="AE1043" s="93"/>
      <c r="AF1043" s="93"/>
      <c r="AG1043" s="93"/>
      <c r="AH1043" s="93"/>
      <c r="AI1043" s="93"/>
      <c r="AJ1043" s="93"/>
      <c r="AK1043" s="93"/>
      <c r="AL1043" s="93"/>
    </row>
    <row r="1044" spans="1:38" ht="9" customHeight="1">
      <c r="A1044" s="60"/>
      <c r="B1044" s="60"/>
      <c r="C1044" s="16"/>
      <c r="D1044" s="60"/>
      <c r="E1044" s="16"/>
      <c r="F1044" s="17"/>
      <c r="G1044" s="60"/>
      <c r="H1044" s="16"/>
      <c r="I1044" s="17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T1044" s="93"/>
      <c r="U1044" s="93"/>
      <c r="V1044" s="93"/>
      <c r="W1044" s="93"/>
      <c r="X1044" s="93"/>
      <c r="Y1044" s="93"/>
      <c r="Z1044" s="93"/>
      <c r="AA1044" s="93"/>
      <c r="AB1044" s="93"/>
      <c r="AC1044" s="93"/>
      <c r="AD1044" s="93"/>
      <c r="AE1044" s="93"/>
      <c r="AF1044" s="93"/>
      <c r="AG1044" s="93"/>
      <c r="AH1044" s="93"/>
      <c r="AI1044" s="93"/>
      <c r="AJ1044" s="93"/>
      <c r="AK1044" s="93"/>
      <c r="AL1044" s="93"/>
    </row>
    <row r="1045" spans="1:38" ht="5.25" customHeight="1">
      <c r="A1045" s="60"/>
      <c r="B1045" s="60"/>
      <c r="C1045" s="16"/>
      <c r="D1045" s="60"/>
      <c r="E1045" s="16"/>
      <c r="F1045" s="17"/>
      <c r="G1045" s="60"/>
      <c r="H1045" s="16"/>
      <c r="I1045" s="17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93"/>
      <c r="U1045" s="93"/>
      <c r="V1045" s="93"/>
      <c r="W1045" s="93"/>
      <c r="X1045" s="93"/>
      <c r="Y1045" s="93"/>
      <c r="Z1045" s="93"/>
      <c r="AA1045" s="93"/>
      <c r="AB1045" s="93"/>
      <c r="AC1045" s="93"/>
      <c r="AD1045" s="93"/>
      <c r="AE1045" s="93"/>
      <c r="AF1045" s="93"/>
      <c r="AG1045" s="93"/>
      <c r="AH1045" s="93"/>
      <c r="AI1045" s="93"/>
      <c r="AJ1045" s="93"/>
      <c r="AK1045" s="93"/>
      <c r="AL1045" s="93"/>
    </row>
    <row r="1046" spans="1:38">
      <c r="A1046" s="60" t="str">
        <f>A495</f>
        <v xml:space="preserve">*FTE enrollment is based on  9/20 and 2/20,  including 4yr old at-risk.  Beginning in the 2017-18 school year, full-day kindergarten is funded as  </v>
      </c>
      <c r="B1046" s="60"/>
      <c r="C1046" s="16"/>
      <c r="D1046" s="60"/>
      <c r="E1046" s="16"/>
      <c r="F1046" s="17"/>
      <c r="G1046" s="60"/>
      <c r="H1046" s="16"/>
      <c r="I1046" s="17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T1046" s="93"/>
      <c r="U1046" s="93"/>
      <c r="V1046" s="93"/>
      <c r="W1046" s="93"/>
      <c r="X1046" s="93"/>
      <c r="Y1046" s="93"/>
      <c r="Z1046" s="93"/>
      <c r="AA1046" s="93"/>
      <c r="AB1046" s="93"/>
      <c r="AC1046" s="93"/>
      <c r="AD1046" s="93"/>
      <c r="AE1046" s="93"/>
      <c r="AF1046" s="93"/>
      <c r="AG1046" s="93"/>
      <c r="AH1046" s="93"/>
      <c r="AI1046" s="93"/>
      <c r="AJ1046" s="93"/>
      <c r="AK1046" s="93"/>
      <c r="AL1046" s="93"/>
    </row>
    <row r="1047" spans="1:38">
      <c r="A1047" s="60" t="str">
        <f>A496</f>
        <v>1.0 FTE.  If the district offered full-day kindergarten in the 2017-18 school year, the 2016-17 kindergarten FTE is funded as 1.0 regardless of attendance.</v>
      </c>
      <c r="B1047" s="60"/>
      <c r="C1047" s="16"/>
      <c r="D1047" s="60"/>
      <c r="E1047" s="16"/>
      <c r="F1047" s="17"/>
      <c r="G1047" s="60"/>
      <c r="H1047" s="16"/>
      <c r="I1047" s="17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T1047" s="93"/>
      <c r="U1047" s="93"/>
      <c r="V1047" s="93"/>
      <c r="W1047" s="93"/>
      <c r="X1047" s="93"/>
      <c r="Y1047" s="93"/>
      <c r="Z1047" s="93"/>
      <c r="AA1047" s="93"/>
      <c r="AB1047" s="93"/>
      <c r="AC1047" s="93"/>
      <c r="AD1047" s="93"/>
      <c r="AE1047" s="93"/>
      <c r="AF1047" s="93"/>
      <c r="AG1047" s="93"/>
      <c r="AH1047" s="93"/>
      <c r="AI1047" s="93"/>
      <c r="AJ1047" s="93"/>
      <c r="AK1047" s="93"/>
      <c r="AL1047" s="93"/>
    </row>
    <row r="1048" spans="1:38">
      <c r="A1048" s="60" t="str">
        <f>A497</f>
        <v>Includes virtual enrollment.</v>
      </c>
      <c r="B1048" s="60"/>
      <c r="C1048" s="16"/>
      <c r="D1048" s="60"/>
      <c r="E1048" s="16"/>
      <c r="F1048" s="60"/>
      <c r="G1048" s="60"/>
      <c r="H1048" s="16"/>
      <c r="I1048" s="60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93"/>
      <c r="AA1048" s="93"/>
      <c r="AB1048" s="93"/>
      <c r="AC1048" s="93"/>
      <c r="AD1048" s="93"/>
      <c r="AE1048" s="93"/>
      <c r="AF1048" s="93"/>
      <c r="AG1048" s="93"/>
      <c r="AH1048" s="93"/>
      <c r="AI1048" s="93"/>
      <c r="AJ1048" s="93"/>
      <c r="AK1048" s="93"/>
      <c r="AL1048" s="93"/>
    </row>
    <row r="1049" spans="1:38">
      <c r="A1049" s="60"/>
      <c r="B1049" s="60"/>
      <c r="C1049" s="16"/>
      <c r="D1049" s="60"/>
      <c r="E1049" s="16"/>
      <c r="F1049" s="60"/>
      <c r="G1049" s="60"/>
      <c r="H1049" s="16"/>
      <c r="I1049" s="60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T1049" s="93"/>
      <c r="U1049" s="93"/>
      <c r="V1049" s="93"/>
      <c r="W1049" s="93"/>
      <c r="X1049" s="93"/>
      <c r="Y1049" s="93"/>
      <c r="Z1049" s="93"/>
      <c r="AA1049" s="93"/>
      <c r="AB1049" s="93"/>
      <c r="AC1049" s="93"/>
      <c r="AD1049" s="93"/>
      <c r="AE1049" s="93"/>
      <c r="AF1049" s="93"/>
      <c r="AG1049" s="93"/>
      <c r="AH1049" s="93"/>
      <c r="AI1049" s="93"/>
      <c r="AJ1049" s="93"/>
      <c r="AK1049" s="93"/>
      <c r="AL1049" s="93"/>
    </row>
    <row r="1050" spans="1:38">
      <c r="A1050" s="60"/>
      <c r="B1050" s="60"/>
      <c r="C1050" s="60"/>
      <c r="D1050" s="60"/>
      <c r="E1050" s="92" t="s">
        <v>0</v>
      </c>
      <c r="F1050" s="92"/>
      <c r="G1050" s="92"/>
      <c r="H1050" s="1">
        <f>H1</f>
        <v>241</v>
      </c>
      <c r="I1050" s="1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T1050" s="93"/>
      <c r="U1050" s="93"/>
      <c r="V1050" s="93"/>
      <c r="W1050" s="93"/>
      <c r="X1050" s="93"/>
      <c r="Y1050" s="93"/>
      <c r="Z1050" s="93"/>
      <c r="AA1050" s="93"/>
      <c r="AB1050" s="93"/>
      <c r="AC1050" s="93"/>
      <c r="AD1050" s="93"/>
      <c r="AE1050" s="93"/>
      <c r="AF1050" s="93"/>
      <c r="AG1050" s="93"/>
      <c r="AH1050" s="93"/>
      <c r="AI1050" s="93"/>
      <c r="AJ1050" s="93"/>
      <c r="AK1050" s="93"/>
      <c r="AL1050" s="93"/>
    </row>
    <row r="1051" spans="1:38">
      <c r="A1051" s="60"/>
      <c r="B1051" s="60"/>
      <c r="C1051" s="60"/>
      <c r="D1051" s="60"/>
      <c r="E1051" s="60"/>
      <c r="F1051" s="60"/>
      <c r="G1051" s="60"/>
      <c r="H1051" s="60"/>
      <c r="I1051" s="60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93"/>
      <c r="AA1051" s="93"/>
      <c r="AB1051" s="93"/>
      <c r="AC1051" s="93"/>
      <c r="AD1051" s="93"/>
      <c r="AE1051" s="93"/>
      <c r="AF1051" s="93"/>
      <c r="AG1051" s="93"/>
      <c r="AH1051" s="93"/>
      <c r="AI1051" s="93"/>
      <c r="AJ1051" s="93"/>
      <c r="AK1051" s="93"/>
      <c r="AL1051" s="93"/>
    </row>
    <row r="1052" spans="1:38" ht="18">
      <c r="A1052" s="95" t="s">
        <v>206</v>
      </c>
      <c r="B1052" s="96"/>
      <c r="C1052" s="96"/>
      <c r="D1052" s="96"/>
      <c r="E1052" s="97"/>
      <c r="F1052" s="97"/>
      <c r="G1052" s="97"/>
      <c r="H1052" s="96"/>
      <c r="I1052" s="96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93"/>
      <c r="AA1052" s="93"/>
      <c r="AB1052" s="93"/>
      <c r="AC1052" s="93"/>
      <c r="AD1052" s="93"/>
      <c r="AE1052" s="93"/>
      <c r="AF1052" s="93"/>
      <c r="AG1052" s="93"/>
      <c r="AH1052" s="93"/>
      <c r="AI1052" s="93"/>
      <c r="AJ1052" s="93"/>
      <c r="AK1052" s="93"/>
      <c r="AL1052" s="93"/>
    </row>
    <row r="1053" spans="1:38" ht="18">
      <c r="A1053" s="120"/>
      <c r="B1053" s="96"/>
      <c r="C1053" s="96"/>
      <c r="D1053" s="96"/>
      <c r="E1053" s="97"/>
      <c r="F1053" s="97"/>
      <c r="G1053" s="97"/>
      <c r="H1053" s="96"/>
      <c r="I1053" s="96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T1053" s="93"/>
      <c r="U1053" s="93"/>
      <c r="V1053" s="93"/>
      <c r="W1053" s="93"/>
      <c r="X1053" s="93"/>
      <c r="Y1053" s="93"/>
      <c r="Z1053" s="93"/>
      <c r="AA1053" s="93"/>
      <c r="AB1053" s="93"/>
      <c r="AC1053" s="93"/>
      <c r="AD1053" s="93"/>
      <c r="AE1053" s="93"/>
      <c r="AF1053" s="93"/>
      <c r="AG1053" s="93"/>
      <c r="AH1053" s="93"/>
      <c r="AI1053" s="93"/>
      <c r="AJ1053" s="93"/>
      <c r="AK1053" s="93"/>
      <c r="AL1053" s="93"/>
    </row>
    <row r="1054" spans="1:38">
      <c r="A1054" s="60"/>
      <c r="B1054" s="34" t="s">
        <v>1</v>
      </c>
      <c r="C1054" s="63"/>
      <c r="D1054" s="64"/>
      <c r="E1054" s="65"/>
      <c r="F1054" s="66" t="s">
        <v>2</v>
      </c>
      <c r="G1054" s="64"/>
      <c r="H1054" s="65"/>
      <c r="I1054" s="2" t="s">
        <v>2</v>
      </c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T1054" s="93"/>
      <c r="U1054" s="93"/>
      <c r="V1054" s="93"/>
      <c r="W1054" s="93"/>
      <c r="X1054" s="93"/>
      <c r="Y1054" s="93"/>
      <c r="Z1054" s="93"/>
      <c r="AA1054" s="93"/>
      <c r="AB1054" s="93"/>
      <c r="AC1054" s="93"/>
      <c r="AD1054" s="93"/>
      <c r="AE1054" s="93"/>
      <c r="AF1054" s="93"/>
      <c r="AG1054" s="93"/>
      <c r="AH1054" s="93"/>
      <c r="AI1054" s="93"/>
      <c r="AJ1054" s="93"/>
      <c r="AK1054" s="93"/>
      <c r="AL1054" s="93"/>
    </row>
    <row r="1055" spans="1:38">
      <c r="A1055" s="60"/>
      <c r="B1055" s="37"/>
      <c r="C1055" s="67" t="str">
        <f>C6</f>
        <v>2016-2017</v>
      </c>
      <c r="D1055" s="37"/>
      <c r="E1055" s="68" t="str">
        <f>E6</f>
        <v>2017-2018</v>
      </c>
      <c r="F1055" s="69" t="s">
        <v>4</v>
      </c>
      <c r="G1055" s="37"/>
      <c r="H1055" s="68" t="str">
        <f>H6</f>
        <v>2018-2019</v>
      </c>
      <c r="I1055" s="3" t="s">
        <v>4</v>
      </c>
      <c r="J1055" s="93"/>
      <c r="K1055" s="93"/>
      <c r="L1055" s="93"/>
      <c r="M1055" s="93"/>
      <c r="N1055" s="93"/>
      <c r="O1055" s="93"/>
      <c r="P1055" s="93"/>
      <c r="Q1055" s="93"/>
      <c r="R1055" s="93"/>
      <c r="S1055" s="93"/>
      <c r="T1055" s="93"/>
      <c r="U1055" s="93"/>
      <c r="V1055" s="93"/>
      <c r="W1055" s="93"/>
      <c r="X1055" s="93"/>
      <c r="Y1055" s="93"/>
      <c r="Z1055" s="93"/>
      <c r="AA1055" s="93"/>
      <c r="AB1055" s="93"/>
      <c r="AC1055" s="93"/>
      <c r="AD1055" s="93"/>
      <c r="AE1055" s="93"/>
      <c r="AF1055" s="93"/>
      <c r="AG1055" s="93"/>
      <c r="AH1055" s="93"/>
      <c r="AI1055" s="93"/>
      <c r="AJ1055" s="93"/>
      <c r="AK1055" s="93"/>
      <c r="AL1055" s="93"/>
    </row>
    <row r="1056" spans="1:38">
      <c r="A1056" s="60"/>
      <c r="B1056" s="39" t="s">
        <v>5</v>
      </c>
      <c r="C1056" s="70" t="s">
        <v>6</v>
      </c>
      <c r="D1056" s="37"/>
      <c r="E1056" s="71" t="s">
        <v>6</v>
      </c>
      <c r="F1056" s="72" t="s">
        <v>8</v>
      </c>
      <c r="G1056" s="37"/>
      <c r="H1056" s="71" t="s">
        <v>9</v>
      </c>
      <c r="I1056" s="22" t="s">
        <v>8</v>
      </c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  <c r="U1056" s="93"/>
      <c r="V1056" s="93"/>
      <c r="W1056" s="93"/>
      <c r="X1056" s="93"/>
      <c r="Y1056" s="93"/>
      <c r="Z1056" s="93"/>
      <c r="AA1056" s="93"/>
      <c r="AB1056" s="93"/>
      <c r="AC1056" s="93"/>
      <c r="AD1056" s="93"/>
      <c r="AE1056" s="93"/>
      <c r="AF1056" s="93"/>
      <c r="AG1056" s="93"/>
      <c r="AH1056" s="93"/>
      <c r="AI1056" s="93"/>
      <c r="AJ1056" s="93"/>
      <c r="AK1056" s="93"/>
      <c r="AL1056" s="93"/>
    </row>
    <row r="1057" spans="1:38">
      <c r="A1057" s="23"/>
      <c r="B1057" s="23"/>
      <c r="C1057" s="57"/>
      <c r="D1057" s="30"/>
      <c r="E1057" s="47"/>
      <c r="F1057" s="57"/>
      <c r="G1057" s="30"/>
      <c r="H1057" s="47"/>
      <c r="I1057" s="45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  <c r="U1057" s="93"/>
      <c r="V1057" s="93"/>
      <c r="W1057" s="93"/>
      <c r="X1057" s="93"/>
      <c r="Y1057" s="93"/>
      <c r="Z1057" s="93"/>
      <c r="AA1057" s="93"/>
      <c r="AB1057" s="93"/>
      <c r="AC1057" s="93"/>
      <c r="AD1057" s="93"/>
      <c r="AE1057" s="93"/>
      <c r="AF1057" s="93"/>
      <c r="AG1057" s="93"/>
      <c r="AH1057" s="93"/>
      <c r="AI1057" s="93"/>
      <c r="AJ1057" s="93"/>
      <c r="AK1057" s="93"/>
      <c r="AL1057" s="93"/>
    </row>
    <row r="1058" spans="1:38">
      <c r="A1058" s="26" t="s">
        <v>53</v>
      </c>
      <c r="B1058" s="26"/>
      <c r="C1058" s="59">
        <f>SUM([1]C06!$C$315:$C$326)</f>
        <v>0</v>
      </c>
      <c r="D1058" s="30"/>
      <c r="E1058" s="59">
        <f>SUM([1]C06!$D$315:$D$326)</f>
        <v>0</v>
      </c>
      <c r="F1058" s="25">
        <f>IF(C1058=0,0,((E1058-C1058)/C1058))</f>
        <v>0</v>
      </c>
      <c r="G1058" s="30"/>
      <c r="H1058" s="59">
        <f>SUM([1]C06!$E$315:$E$326)</f>
        <v>0</v>
      </c>
      <c r="I1058" s="5">
        <f t="shared" ref="I1058:I1098" si="41">IF(E1058=0,0,((H1058-E1058)/E1058))</f>
        <v>0</v>
      </c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T1058" s="93"/>
      <c r="U1058" s="93"/>
      <c r="V1058" s="93"/>
      <c r="W1058" s="93"/>
      <c r="X1058" s="93"/>
      <c r="Y1058" s="93"/>
      <c r="Z1058" s="93"/>
      <c r="AA1058" s="93"/>
      <c r="AB1058" s="93"/>
      <c r="AC1058" s="93"/>
      <c r="AD1058" s="93"/>
      <c r="AE1058" s="93"/>
      <c r="AF1058" s="93"/>
      <c r="AG1058" s="93"/>
      <c r="AH1058" s="93"/>
      <c r="AI1058" s="93"/>
      <c r="AJ1058" s="93"/>
      <c r="AK1058" s="93"/>
      <c r="AL1058" s="93"/>
    </row>
    <row r="1059" spans="1:38">
      <c r="A1059" s="26" t="s">
        <v>55</v>
      </c>
      <c r="B1059" s="26"/>
      <c r="C1059" s="55">
        <f>SUM([1]C07!$C$216:$C$227)</f>
        <v>0</v>
      </c>
      <c r="D1059" s="30"/>
      <c r="E1059" s="55">
        <f>SUM([1]C07!$D$216:$D$227)</f>
        <v>0</v>
      </c>
      <c r="F1059" s="25">
        <f t="shared" ref="F1059:F1098" si="42">IF(C1059=0,0,((E1059-C1059)/C1059))</f>
        <v>0</v>
      </c>
      <c r="G1059" s="30"/>
      <c r="H1059" s="55">
        <f>SUM([1]C07!$E$216:$E$227)</f>
        <v>0</v>
      </c>
      <c r="I1059" s="5">
        <f t="shared" si="41"/>
        <v>0</v>
      </c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T1059" s="93"/>
      <c r="U1059" s="93"/>
      <c r="V1059" s="93"/>
      <c r="W1059" s="93"/>
      <c r="X1059" s="93"/>
      <c r="Y1059" s="93"/>
      <c r="Z1059" s="93"/>
      <c r="AA1059" s="93"/>
      <c r="AB1059" s="93"/>
      <c r="AC1059" s="93"/>
      <c r="AD1059" s="93"/>
      <c r="AE1059" s="93"/>
      <c r="AF1059" s="93"/>
      <c r="AG1059" s="93"/>
      <c r="AH1059" s="93"/>
      <c r="AI1059" s="93"/>
      <c r="AJ1059" s="93"/>
      <c r="AK1059" s="93"/>
      <c r="AL1059" s="93"/>
    </row>
    <row r="1060" spans="1:38">
      <c r="A1060" s="7" t="s">
        <v>54</v>
      </c>
      <c r="B1060" s="7"/>
      <c r="C1060" s="59">
        <f>SUM([1]C08!$C$291:$C$302)</f>
        <v>0</v>
      </c>
      <c r="D1060" s="30"/>
      <c r="E1060" s="59">
        <f>SUM([1]C08!$D$291:$D$302)</f>
        <v>0</v>
      </c>
      <c r="F1060" s="25">
        <f t="shared" si="42"/>
        <v>0</v>
      </c>
      <c r="G1060" s="30"/>
      <c r="H1060" s="59">
        <f>SUM([1]C08!$E$291:$E$302)</f>
        <v>0</v>
      </c>
      <c r="I1060" s="5">
        <f t="shared" si="41"/>
        <v>0</v>
      </c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  <c r="U1060" s="93"/>
      <c r="V1060" s="93"/>
      <c r="W1060" s="93"/>
      <c r="X1060" s="93"/>
      <c r="Y1060" s="93"/>
      <c r="Z1060" s="93"/>
      <c r="AA1060" s="93"/>
      <c r="AB1060" s="93"/>
      <c r="AC1060" s="93"/>
      <c r="AD1060" s="93"/>
      <c r="AE1060" s="93"/>
      <c r="AF1060" s="93"/>
      <c r="AG1060" s="93"/>
      <c r="AH1060" s="93"/>
      <c r="AI1060" s="93"/>
      <c r="AJ1060" s="93"/>
      <c r="AK1060" s="93"/>
      <c r="AL1060" s="93"/>
    </row>
    <row r="1061" spans="1:38">
      <c r="A1061" s="7" t="s">
        <v>57</v>
      </c>
      <c r="B1061" s="7"/>
      <c r="C1061" s="59">
        <f>SUM([1]C011!$C$166:$C$177)</f>
        <v>0</v>
      </c>
      <c r="D1061" s="30"/>
      <c r="E1061" s="59">
        <f>SUM([1]C011!$D$166:$D$177)</f>
        <v>0</v>
      </c>
      <c r="F1061" s="25">
        <f t="shared" si="42"/>
        <v>0</v>
      </c>
      <c r="G1061" s="30"/>
      <c r="H1061" s="59">
        <f>SUM([1]C011!$E$166:$E$177)</f>
        <v>0</v>
      </c>
      <c r="I1061" s="5">
        <f t="shared" si="41"/>
        <v>0</v>
      </c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  <c r="U1061" s="93"/>
      <c r="V1061" s="93"/>
      <c r="W1061" s="93"/>
      <c r="X1061" s="93"/>
      <c r="Y1061" s="93"/>
      <c r="Z1061" s="93"/>
      <c r="AA1061" s="93"/>
      <c r="AB1061" s="93"/>
      <c r="AC1061" s="93"/>
      <c r="AD1061" s="93"/>
      <c r="AE1061" s="93"/>
      <c r="AF1061" s="93"/>
      <c r="AG1061" s="93"/>
      <c r="AH1061" s="93"/>
      <c r="AI1061" s="93"/>
      <c r="AJ1061" s="93"/>
      <c r="AK1061" s="93"/>
      <c r="AL1061" s="93"/>
    </row>
    <row r="1062" spans="1:38">
      <c r="A1062" s="7" t="s">
        <v>59</v>
      </c>
      <c r="B1062" s="7"/>
      <c r="C1062" s="59">
        <f>SUM([1]C013!$C$165:$C$176)</f>
        <v>0</v>
      </c>
      <c r="D1062" s="30"/>
      <c r="E1062" s="59">
        <f>SUM([1]C013!$D$165:$D$176)</f>
        <v>0</v>
      </c>
      <c r="F1062" s="25">
        <f t="shared" si="42"/>
        <v>0</v>
      </c>
      <c r="G1062" s="30"/>
      <c r="H1062" s="59">
        <f>SUM([1]C013!$E$165:$E$176)</f>
        <v>0</v>
      </c>
      <c r="I1062" s="5">
        <f t="shared" si="41"/>
        <v>0</v>
      </c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  <c r="U1062" s="93"/>
      <c r="V1062" s="93"/>
      <c r="W1062" s="93"/>
      <c r="X1062" s="93"/>
      <c r="Y1062" s="93"/>
      <c r="Z1062" s="93"/>
      <c r="AA1062" s="93"/>
      <c r="AB1062" s="93"/>
      <c r="AC1062" s="93"/>
      <c r="AD1062" s="93"/>
      <c r="AE1062" s="93"/>
      <c r="AF1062" s="93"/>
      <c r="AG1062" s="93"/>
      <c r="AH1062" s="93"/>
      <c r="AI1062" s="93"/>
      <c r="AJ1062" s="93"/>
      <c r="AK1062" s="93"/>
      <c r="AL1062" s="93"/>
    </row>
    <row r="1063" spans="1:38">
      <c r="A1063" s="7" t="s">
        <v>60</v>
      </c>
      <c r="B1063" s="7"/>
      <c r="C1063" s="59">
        <f>SUM([1]C014!$C$166:$C$177)</f>
        <v>0</v>
      </c>
      <c r="D1063" s="30"/>
      <c r="E1063" s="59">
        <f>SUM([1]C014!$D$166:$D$177)</f>
        <v>0</v>
      </c>
      <c r="F1063" s="25">
        <f t="shared" si="42"/>
        <v>0</v>
      </c>
      <c r="G1063" s="30"/>
      <c r="H1063" s="59">
        <f>SUM([1]C014!$E$166:$E$177)</f>
        <v>0</v>
      </c>
      <c r="I1063" s="5">
        <f t="shared" si="41"/>
        <v>0</v>
      </c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  <c r="U1063" s="93"/>
      <c r="V1063" s="93"/>
      <c r="W1063" s="93"/>
      <c r="X1063" s="93"/>
      <c r="Y1063" s="93"/>
      <c r="Z1063" s="93"/>
      <c r="AA1063" s="93"/>
      <c r="AB1063" s="93"/>
      <c r="AC1063" s="93"/>
      <c r="AD1063" s="93"/>
      <c r="AE1063" s="93"/>
      <c r="AF1063" s="93"/>
      <c r="AG1063" s="93"/>
      <c r="AH1063" s="93"/>
      <c r="AI1063" s="93"/>
      <c r="AJ1063" s="93"/>
      <c r="AK1063" s="93"/>
      <c r="AL1063" s="93"/>
    </row>
    <row r="1064" spans="1:38">
      <c r="A1064" s="7" t="s">
        <v>62</v>
      </c>
      <c r="B1064" s="7"/>
      <c r="C1064" s="59">
        <f>SUM([1]C015!$C$161:$C$172)</f>
        <v>0</v>
      </c>
      <c r="D1064" s="30"/>
      <c r="E1064" s="59">
        <f>SUM([1]C015!$D$161:$D$172)</f>
        <v>0</v>
      </c>
      <c r="F1064" s="25">
        <f t="shared" si="42"/>
        <v>0</v>
      </c>
      <c r="G1064" s="30"/>
      <c r="H1064" s="59">
        <f>SUM([1]C015!$E$161:$E$172)</f>
        <v>0</v>
      </c>
      <c r="I1064" s="5">
        <f t="shared" si="41"/>
        <v>0</v>
      </c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  <c r="U1064" s="93"/>
      <c r="V1064" s="93"/>
      <c r="W1064" s="93"/>
      <c r="X1064" s="93"/>
      <c r="Y1064" s="93"/>
      <c r="Z1064" s="93"/>
      <c r="AA1064" s="93"/>
      <c r="AB1064" s="93"/>
      <c r="AC1064" s="93"/>
      <c r="AD1064" s="93"/>
      <c r="AE1064" s="93"/>
      <c r="AF1064" s="93"/>
      <c r="AG1064" s="93"/>
      <c r="AH1064" s="93"/>
      <c r="AI1064" s="93"/>
      <c r="AJ1064" s="93"/>
      <c r="AK1064" s="93"/>
      <c r="AL1064" s="93"/>
    </row>
    <row r="1065" spans="1:38">
      <c r="A1065" s="7" t="s">
        <v>63</v>
      </c>
      <c r="B1065" s="7"/>
      <c r="C1065" s="59">
        <f>SUM([1]C016!$C$128:$C$129)</f>
        <v>0</v>
      </c>
      <c r="D1065" s="30"/>
      <c r="E1065" s="59">
        <f>SUM([1]C016!$D$128:$D$129)</f>
        <v>0</v>
      </c>
      <c r="F1065" s="25">
        <f t="shared" si="42"/>
        <v>0</v>
      </c>
      <c r="G1065" s="30"/>
      <c r="H1065" s="59">
        <f>SUM([1]C016!$E$128:$E$129)</f>
        <v>0</v>
      </c>
      <c r="I1065" s="5">
        <f t="shared" si="41"/>
        <v>0</v>
      </c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  <c r="U1065" s="93"/>
      <c r="V1065" s="93"/>
      <c r="W1065" s="93"/>
      <c r="X1065" s="93"/>
      <c r="Y1065" s="93"/>
      <c r="Z1065" s="93"/>
      <c r="AA1065" s="93"/>
      <c r="AB1065" s="93"/>
      <c r="AC1065" s="93"/>
      <c r="AD1065" s="93"/>
      <c r="AE1065" s="93"/>
      <c r="AF1065" s="93"/>
      <c r="AG1065" s="93"/>
      <c r="AH1065" s="93"/>
      <c r="AI1065" s="93"/>
      <c r="AJ1065" s="93"/>
      <c r="AK1065" s="93"/>
      <c r="AL1065" s="93"/>
    </row>
    <row r="1066" spans="1:38">
      <c r="A1066" s="7" t="s">
        <v>107</v>
      </c>
      <c r="B1066" s="7"/>
      <c r="C1066" s="59">
        <f>SUM([1]C018!$C$169:$C$180)</f>
        <v>0</v>
      </c>
      <c r="D1066" s="30"/>
      <c r="E1066" s="59">
        <f>SUM([1]C018!$D$169:$D$180)</f>
        <v>0</v>
      </c>
      <c r="F1066" s="25">
        <f t="shared" si="42"/>
        <v>0</v>
      </c>
      <c r="G1066" s="30"/>
      <c r="H1066" s="59">
        <f>SUM([1]C018!$E$169:$E$180)</f>
        <v>0</v>
      </c>
      <c r="I1066" s="5">
        <f t="shared" si="41"/>
        <v>0</v>
      </c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  <c r="U1066" s="93"/>
      <c r="V1066" s="93"/>
      <c r="W1066" s="93"/>
      <c r="X1066" s="93"/>
      <c r="Y1066" s="93"/>
      <c r="Z1066" s="93"/>
      <c r="AA1066" s="93"/>
      <c r="AB1066" s="93"/>
      <c r="AC1066" s="93"/>
      <c r="AD1066" s="93"/>
      <c r="AE1066" s="93"/>
      <c r="AF1066" s="93"/>
      <c r="AG1066" s="93"/>
      <c r="AH1066" s="93"/>
      <c r="AI1066" s="93"/>
      <c r="AJ1066" s="93"/>
      <c r="AK1066" s="93"/>
      <c r="AL1066" s="93"/>
    </row>
    <row r="1067" spans="1:38">
      <c r="A1067" s="7" t="s">
        <v>66</v>
      </c>
      <c r="B1067" s="7"/>
      <c r="C1067" s="59">
        <v>0</v>
      </c>
      <c r="D1067" s="30"/>
      <c r="E1067" s="59">
        <v>0</v>
      </c>
      <c r="F1067" s="25">
        <f t="shared" si="42"/>
        <v>0</v>
      </c>
      <c r="G1067" s="30"/>
      <c r="H1067" s="59">
        <v>0</v>
      </c>
      <c r="I1067" s="5">
        <f t="shared" si="41"/>
        <v>0</v>
      </c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  <c r="U1067" s="93"/>
      <c r="V1067" s="93"/>
      <c r="W1067" s="93"/>
      <c r="X1067" s="93"/>
      <c r="Y1067" s="93"/>
      <c r="Z1067" s="93"/>
      <c r="AA1067" s="93"/>
      <c r="AB1067" s="93"/>
      <c r="AC1067" s="93"/>
      <c r="AD1067" s="93"/>
      <c r="AE1067" s="93"/>
      <c r="AF1067" s="93"/>
      <c r="AG1067" s="93"/>
      <c r="AH1067" s="93"/>
      <c r="AI1067" s="93"/>
      <c r="AJ1067" s="93"/>
      <c r="AK1067" s="93"/>
      <c r="AL1067" s="93"/>
    </row>
    <row r="1068" spans="1:38">
      <c r="A1068" s="7" t="s">
        <v>67</v>
      </c>
      <c r="B1068" s="7"/>
      <c r="C1068" s="59">
        <f>SUM([1]C022!$C$156:$C$167)</f>
        <v>0</v>
      </c>
      <c r="D1068" s="30"/>
      <c r="E1068" s="59">
        <f>SUM([1]C022!$D$156:$D$167)</f>
        <v>0</v>
      </c>
      <c r="F1068" s="25">
        <f t="shared" si="42"/>
        <v>0</v>
      </c>
      <c r="G1068" s="30"/>
      <c r="H1068" s="59">
        <f>SUM([1]C022!$E$156:$E$167)</f>
        <v>0</v>
      </c>
      <c r="I1068" s="5">
        <f t="shared" si="41"/>
        <v>0</v>
      </c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  <c r="U1068" s="93"/>
      <c r="V1068" s="93"/>
      <c r="W1068" s="93"/>
      <c r="X1068" s="93"/>
      <c r="Y1068" s="93"/>
      <c r="Z1068" s="93"/>
      <c r="AA1068" s="93"/>
      <c r="AB1068" s="93"/>
      <c r="AC1068" s="93"/>
      <c r="AD1068" s="93"/>
      <c r="AE1068" s="93"/>
      <c r="AF1068" s="93"/>
      <c r="AG1068" s="93"/>
      <c r="AH1068" s="93"/>
      <c r="AI1068" s="93"/>
      <c r="AJ1068" s="93"/>
      <c r="AK1068" s="93"/>
      <c r="AL1068" s="93"/>
    </row>
    <row r="1069" spans="1:38">
      <c r="A1069" s="7" t="s">
        <v>68</v>
      </c>
      <c r="B1069" s="7"/>
      <c r="C1069" s="55">
        <v>0</v>
      </c>
      <c r="D1069" s="30"/>
      <c r="E1069" s="55">
        <v>0</v>
      </c>
      <c r="F1069" s="25">
        <f t="shared" si="42"/>
        <v>0</v>
      </c>
      <c r="G1069" s="30"/>
      <c r="H1069" s="55">
        <v>0</v>
      </c>
      <c r="I1069" s="5">
        <f t="shared" si="41"/>
        <v>0</v>
      </c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  <c r="U1069" s="93"/>
      <c r="V1069" s="93"/>
      <c r="W1069" s="93"/>
      <c r="X1069" s="93"/>
      <c r="Y1069" s="93"/>
      <c r="Z1069" s="93"/>
      <c r="AA1069" s="93"/>
      <c r="AB1069" s="93"/>
      <c r="AC1069" s="93"/>
      <c r="AD1069" s="93"/>
      <c r="AE1069" s="93"/>
      <c r="AF1069" s="93"/>
      <c r="AG1069" s="93"/>
      <c r="AH1069" s="93"/>
      <c r="AI1069" s="93"/>
      <c r="AJ1069" s="93"/>
      <c r="AK1069" s="93"/>
      <c r="AL1069" s="93"/>
    </row>
    <row r="1070" spans="1:38">
      <c r="A1070" s="7" t="s">
        <v>69</v>
      </c>
      <c r="B1070" s="126">
        <v>26</v>
      </c>
      <c r="C1070" s="55">
        <f>SUM([1]C026!$C$59:$C$65)+SUM([1]C026!$C$75:$C$79)</f>
        <v>0</v>
      </c>
      <c r="D1070" s="30"/>
      <c r="E1070" s="55">
        <f>SUM([1]C026!$D$59:$D$65)+SUM([1]C026!$D$75:$D$79)</f>
        <v>0</v>
      </c>
      <c r="F1070" s="25">
        <f t="shared" si="42"/>
        <v>0</v>
      </c>
      <c r="G1070" s="30"/>
      <c r="H1070" s="55">
        <f>SUM([1]C026!$E$59:$E$65)+SUM([1]C026!$E$75:$E$79)</f>
        <v>0</v>
      </c>
      <c r="I1070" s="5">
        <f t="shared" si="41"/>
        <v>0</v>
      </c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  <c r="U1070" s="93"/>
      <c r="V1070" s="93"/>
      <c r="W1070" s="93"/>
      <c r="X1070" s="93"/>
      <c r="Y1070" s="93"/>
      <c r="Z1070" s="93"/>
      <c r="AA1070" s="93"/>
      <c r="AB1070" s="93"/>
      <c r="AC1070" s="93"/>
      <c r="AD1070" s="93"/>
      <c r="AE1070" s="93"/>
      <c r="AF1070" s="93"/>
      <c r="AG1070" s="93"/>
      <c r="AH1070" s="93"/>
      <c r="AI1070" s="93"/>
      <c r="AJ1070" s="93"/>
      <c r="AK1070" s="93"/>
      <c r="AL1070" s="93"/>
    </row>
    <row r="1071" spans="1:38">
      <c r="A1071" s="7" t="s">
        <v>70</v>
      </c>
      <c r="B1071" s="126">
        <v>28</v>
      </c>
      <c r="C1071" s="55">
        <f>SUM([1]C028!$C$94:$C$105)</f>
        <v>0</v>
      </c>
      <c r="D1071" s="30"/>
      <c r="E1071" s="55">
        <f>SUM([1]C028!$D$94:$D$105)</f>
        <v>0</v>
      </c>
      <c r="F1071" s="25">
        <f t="shared" si="42"/>
        <v>0</v>
      </c>
      <c r="G1071" s="30"/>
      <c r="H1071" s="55">
        <f>SUM([1]C028!$E$94:$E$105)</f>
        <v>0</v>
      </c>
      <c r="I1071" s="5">
        <f t="shared" si="41"/>
        <v>0</v>
      </c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  <c r="U1071" s="93"/>
      <c r="V1071" s="93"/>
      <c r="W1071" s="93"/>
      <c r="X1071" s="93"/>
      <c r="Y1071" s="93"/>
      <c r="Z1071" s="93"/>
      <c r="AA1071" s="93"/>
      <c r="AB1071" s="93"/>
      <c r="AC1071" s="93"/>
      <c r="AD1071" s="93"/>
      <c r="AE1071" s="93"/>
      <c r="AF1071" s="93"/>
      <c r="AG1071" s="93"/>
      <c r="AH1071" s="93"/>
      <c r="AI1071" s="93"/>
      <c r="AJ1071" s="93"/>
      <c r="AK1071" s="93"/>
      <c r="AL1071" s="93"/>
    </row>
    <row r="1072" spans="1:38">
      <c r="A1072" s="7" t="s">
        <v>72</v>
      </c>
      <c r="B1072" s="126"/>
      <c r="C1072" s="55">
        <f>SUM([1]C029!$C$169:$C$180)</f>
        <v>0</v>
      </c>
      <c r="D1072" s="30"/>
      <c r="E1072" s="55">
        <f>SUM([1]C029!$D$169:$D$180)</f>
        <v>0</v>
      </c>
      <c r="F1072" s="25">
        <f t="shared" si="42"/>
        <v>0</v>
      </c>
      <c r="G1072" s="30"/>
      <c r="H1072" s="55">
        <f>SUM([1]C029!$E$169:$E$180)</f>
        <v>0</v>
      </c>
      <c r="I1072" s="5">
        <f t="shared" si="41"/>
        <v>0</v>
      </c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  <c r="U1072" s="93"/>
      <c r="V1072" s="93"/>
      <c r="W1072" s="93"/>
      <c r="X1072" s="93"/>
      <c r="Y1072" s="93"/>
      <c r="Z1072" s="93"/>
      <c r="AA1072" s="93"/>
      <c r="AB1072" s="93"/>
      <c r="AC1072" s="93"/>
      <c r="AD1072" s="93"/>
      <c r="AE1072" s="93"/>
      <c r="AF1072" s="93"/>
      <c r="AG1072" s="93"/>
      <c r="AH1072" s="93"/>
      <c r="AI1072" s="93"/>
      <c r="AJ1072" s="93"/>
      <c r="AK1072" s="93"/>
      <c r="AL1072" s="93"/>
    </row>
    <row r="1073" spans="1:38">
      <c r="A1073" s="7" t="s">
        <v>56</v>
      </c>
      <c r="B1073" s="126"/>
      <c r="C1073" s="55">
        <f>SUM([1]C030!$C$248:$C$259)</f>
        <v>0</v>
      </c>
      <c r="D1073" s="30"/>
      <c r="E1073" s="55">
        <f>SUM([1]C030!$D$248:$D$259)</f>
        <v>0</v>
      </c>
      <c r="F1073" s="25">
        <f t="shared" si="42"/>
        <v>0</v>
      </c>
      <c r="G1073" s="30"/>
      <c r="H1073" s="55">
        <f>SUM([1]C030!$E$248:$E$259)</f>
        <v>0</v>
      </c>
      <c r="I1073" s="5">
        <f t="shared" si="41"/>
        <v>0</v>
      </c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  <c r="U1073" s="93"/>
      <c r="V1073" s="93"/>
      <c r="W1073" s="93"/>
      <c r="X1073" s="93"/>
      <c r="Y1073" s="93"/>
      <c r="Z1073" s="93"/>
      <c r="AA1073" s="93"/>
      <c r="AB1073" s="93"/>
      <c r="AC1073" s="93"/>
      <c r="AD1073" s="93"/>
      <c r="AE1073" s="93"/>
      <c r="AF1073" s="93"/>
      <c r="AG1073" s="93"/>
      <c r="AH1073" s="93"/>
      <c r="AI1073" s="93"/>
      <c r="AJ1073" s="93"/>
      <c r="AK1073" s="93"/>
      <c r="AL1073" s="93"/>
    </row>
    <row r="1074" spans="1:38">
      <c r="A1074" s="7" t="s">
        <v>73</v>
      </c>
      <c r="B1074" s="126"/>
      <c r="C1074" s="55">
        <v>0</v>
      </c>
      <c r="D1074" s="30"/>
      <c r="E1074" s="55">
        <v>0</v>
      </c>
      <c r="F1074" s="25">
        <f t="shared" si="42"/>
        <v>0</v>
      </c>
      <c r="G1074" s="30"/>
      <c r="H1074" s="55">
        <v>0</v>
      </c>
      <c r="I1074" s="5">
        <f t="shared" si="41"/>
        <v>0</v>
      </c>
      <c r="J1074" s="93"/>
      <c r="K1074" s="93"/>
      <c r="L1074" s="93"/>
      <c r="M1074" s="93"/>
      <c r="N1074" s="93"/>
      <c r="O1074" s="102"/>
      <c r="P1074" s="93"/>
      <c r="Q1074" s="93"/>
      <c r="R1074" s="93"/>
      <c r="S1074" s="93"/>
      <c r="T1074" s="93"/>
      <c r="U1074" s="93"/>
      <c r="V1074" s="93"/>
      <c r="W1074" s="93"/>
      <c r="X1074" s="93"/>
      <c r="Y1074" s="93"/>
      <c r="Z1074" s="93"/>
      <c r="AA1074" s="93"/>
      <c r="AB1074" s="93"/>
      <c r="AC1074" s="93"/>
      <c r="AD1074" s="93"/>
      <c r="AE1074" s="93"/>
      <c r="AF1074" s="93"/>
      <c r="AG1074" s="93"/>
      <c r="AH1074" s="93"/>
      <c r="AI1074" s="93"/>
      <c r="AJ1074" s="93"/>
      <c r="AK1074" s="93"/>
      <c r="AL1074" s="93"/>
    </row>
    <row r="1075" spans="1:38">
      <c r="A1075" s="7" t="str">
        <f>A438</f>
        <v>Career and Postsecondary Ed.</v>
      </c>
      <c r="B1075" s="126"/>
      <c r="C1075" s="55">
        <f>SUM([1]C034!$C$173:$C$184)</f>
        <v>0</v>
      </c>
      <c r="D1075" s="30"/>
      <c r="E1075" s="55">
        <f>SUM([1]C034!$D$173:$D$184)</f>
        <v>0</v>
      </c>
      <c r="F1075" s="25">
        <f t="shared" si="42"/>
        <v>0</v>
      </c>
      <c r="G1075" s="30"/>
      <c r="H1075" s="55">
        <f>SUM([1]C034!$E$173:$E$184)</f>
        <v>0</v>
      </c>
      <c r="I1075" s="5">
        <f t="shared" si="41"/>
        <v>0</v>
      </c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T1075" s="93"/>
      <c r="U1075" s="93"/>
      <c r="V1075" s="93"/>
      <c r="W1075" s="93"/>
      <c r="X1075" s="93"/>
      <c r="Y1075" s="93"/>
      <c r="Z1075" s="93"/>
      <c r="AA1075" s="93"/>
      <c r="AB1075" s="93"/>
      <c r="AC1075" s="93"/>
      <c r="AD1075" s="93"/>
      <c r="AE1075" s="93"/>
      <c r="AF1075" s="93"/>
      <c r="AG1075" s="93"/>
      <c r="AH1075" s="93"/>
      <c r="AI1075" s="93"/>
      <c r="AJ1075" s="93"/>
      <c r="AK1075" s="93"/>
      <c r="AL1075" s="93"/>
    </row>
    <row r="1076" spans="1:38">
      <c r="A1076" s="7" t="s">
        <v>74</v>
      </c>
      <c r="B1076" s="126"/>
      <c r="C1076" s="55">
        <f>SUM([1]C035!$C$219:$C$230)</f>
        <v>0</v>
      </c>
      <c r="D1076" s="30"/>
      <c r="E1076" s="55">
        <f>SUM([1]C035!$D$219:$D$230)</f>
        <v>0</v>
      </c>
      <c r="F1076" s="25">
        <f t="shared" si="42"/>
        <v>0</v>
      </c>
      <c r="G1076" s="30"/>
      <c r="H1076" s="55">
        <f>SUM([1]C035!$E$219:$E$230)</f>
        <v>0</v>
      </c>
      <c r="I1076" s="5">
        <f t="shared" si="41"/>
        <v>0</v>
      </c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T1076" s="93"/>
      <c r="U1076" s="93"/>
      <c r="V1076" s="93"/>
      <c r="W1076" s="93"/>
      <c r="X1076" s="93"/>
      <c r="Y1076" s="93"/>
      <c r="Z1076" s="93"/>
      <c r="AA1076" s="93"/>
      <c r="AB1076" s="93"/>
      <c r="AC1076" s="93"/>
      <c r="AD1076" s="93"/>
      <c r="AE1076" s="93"/>
      <c r="AF1076" s="93"/>
      <c r="AG1076" s="93"/>
      <c r="AH1076" s="93"/>
      <c r="AI1076" s="93"/>
      <c r="AJ1076" s="93"/>
      <c r="AK1076" s="93"/>
      <c r="AL1076" s="93"/>
    </row>
    <row r="1077" spans="1:38">
      <c r="A1077" s="7" t="s">
        <v>108</v>
      </c>
      <c r="B1077" s="126">
        <v>42</v>
      </c>
      <c r="C1077" s="55">
        <v>0</v>
      </c>
      <c r="D1077" s="30"/>
      <c r="E1077" s="56">
        <v>0</v>
      </c>
      <c r="F1077" s="25">
        <f t="shared" si="42"/>
        <v>0</v>
      </c>
      <c r="G1077" s="30"/>
      <c r="H1077" s="56">
        <v>0</v>
      </c>
      <c r="I1077" s="5">
        <f t="shared" si="41"/>
        <v>0</v>
      </c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T1077" s="93"/>
      <c r="U1077" s="93"/>
      <c r="V1077" s="93"/>
      <c r="W1077" s="93"/>
      <c r="X1077" s="93"/>
      <c r="Y1077" s="93"/>
      <c r="Z1077" s="93"/>
      <c r="AA1077" s="93"/>
      <c r="AB1077" s="93"/>
      <c r="AC1077" s="93"/>
      <c r="AD1077" s="93"/>
      <c r="AE1077" s="93"/>
      <c r="AF1077" s="93"/>
      <c r="AG1077" s="93"/>
      <c r="AH1077" s="93"/>
      <c r="AI1077" s="93"/>
      <c r="AJ1077" s="93"/>
      <c r="AK1077" s="93"/>
      <c r="AL1077" s="93"/>
    </row>
    <row r="1078" spans="1:38">
      <c r="A1078" s="7" t="s">
        <v>77</v>
      </c>
      <c r="B1078" s="126">
        <v>44</v>
      </c>
      <c r="C1078" s="55">
        <v>0</v>
      </c>
      <c r="D1078" s="30"/>
      <c r="E1078" s="56">
        <v>0</v>
      </c>
      <c r="F1078" s="25">
        <f t="shared" si="42"/>
        <v>0</v>
      </c>
      <c r="G1078" s="30"/>
      <c r="H1078" s="56">
        <v>0</v>
      </c>
      <c r="I1078" s="5">
        <f t="shared" si="41"/>
        <v>0</v>
      </c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T1078" s="93"/>
      <c r="U1078" s="93"/>
      <c r="V1078" s="93"/>
      <c r="W1078" s="93"/>
      <c r="X1078" s="93"/>
      <c r="Y1078" s="93"/>
      <c r="Z1078" s="93"/>
      <c r="AA1078" s="93"/>
      <c r="AB1078" s="93"/>
      <c r="AC1078" s="93"/>
      <c r="AD1078" s="93"/>
      <c r="AE1078" s="93"/>
      <c r="AF1078" s="93"/>
      <c r="AG1078" s="93"/>
      <c r="AH1078" s="93"/>
      <c r="AI1078" s="93"/>
      <c r="AJ1078" s="93"/>
      <c r="AK1078" s="93"/>
      <c r="AL1078" s="93"/>
    </row>
    <row r="1079" spans="1:38">
      <c r="A1079" s="7" t="s">
        <v>79</v>
      </c>
      <c r="B1079" s="126">
        <v>45</v>
      </c>
      <c r="C1079" s="55">
        <v>0</v>
      </c>
      <c r="D1079" s="30"/>
      <c r="E1079" s="56">
        <v>0</v>
      </c>
      <c r="F1079" s="25">
        <f t="shared" si="42"/>
        <v>0</v>
      </c>
      <c r="G1079" s="30"/>
      <c r="H1079" s="56">
        <v>0</v>
      </c>
      <c r="I1079" s="5">
        <f t="shared" si="41"/>
        <v>0</v>
      </c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T1079" s="93"/>
      <c r="U1079" s="93"/>
      <c r="V1079" s="93"/>
      <c r="W1079" s="93"/>
      <c r="X1079" s="93"/>
      <c r="Y1079" s="93"/>
      <c r="Z1079" s="93"/>
      <c r="AA1079" s="93"/>
      <c r="AB1079" s="93"/>
      <c r="AC1079" s="93"/>
      <c r="AD1079" s="93"/>
      <c r="AE1079" s="93"/>
      <c r="AF1079" s="93"/>
      <c r="AG1079" s="93"/>
      <c r="AH1079" s="93"/>
      <c r="AI1079" s="93"/>
      <c r="AJ1079" s="93"/>
      <c r="AK1079" s="93"/>
      <c r="AL1079" s="93"/>
    </row>
    <row r="1080" spans="1:38">
      <c r="A1080" s="7" t="s">
        <v>109</v>
      </c>
      <c r="B1080" s="126">
        <v>46</v>
      </c>
      <c r="C1080" s="55">
        <v>0</v>
      </c>
      <c r="D1080" s="30"/>
      <c r="E1080" s="56">
        <v>0</v>
      </c>
      <c r="F1080" s="25">
        <f t="shared" si="42"/>
        <v>0</v>
      </c>
      <c r="G1080" s="30"/>
      <c r="H1080" s="140"/>
      <c r="I1080" s="421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T1080" s="93"/>
      <c r="U1080" s="93"/>
      <c r="V1080" s="93"/>
      <c r="W1080" s="93"/>
      <c r="X1080" s="93"/>
      <c r="Y1080" s="93"/>
      <c r="Z1080" s="93"/>
      <c r="AA1080" s="93"/>
      <c r="AB1080" s="93"/>
      <c r="AC1080" s="93"/>
      <c r="AD1080" s="93"/>
      <c r="AE1080" s="93"/>
      <c r="AF1080" s="93"/>
      <c r="AG1080" s="93"/>
      <c r="AH1080" s="93"/>
      <c r="AI1080" s="93"/>
      <c r="AJ1080" s="93"/>
      <c r="AK1080" s="93"/>
      <c r="AL1080" s="93"/>
    </row>
    <row r="1081" spans="1:38">
      <c r="A1081" s="7" t="s">
        <v>81</v>
      </c>
      <c r="B1081" s="126"/>
      <c r="C1081" s="55">
        <f>SUM([1]C051!$C$35)</f>
        <v>14058</v>
      </c>
      <c r="D1081" s="30"/>
      <c r="E1081" s="55">
        <f>SUM([1]C051!$D$35)</f>
        <v>20446</v>
      </c>
      <c r="F1081" s="25">
        <f t="shared" si="42"/>
        <v>0.45440318679755298</v>
      </c>
      <c r="G1081" s="30"/>
      <c r="H1081" s="55">
        <f>SUM([1]C051!$E$35)</f>
        <v>27788</v>
      </c>
      <c r="I1081" s="5">
        <f t="shared" si="41"/>
        <v>0.35909224298151227</v>
      </c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T1081" s="93"/>
      <c r="U1081" s="93"/>
      <c r="V1081" s="93"/>
      <c r="W1081" s="93"/>
      <c r="X1081" s="93"/>
      <c r="Y1081" s="93"/>
      <c r="Z1081" s="93"/>
      <c r="AA1081" s="93"/>
      <c r="AB1081" s="93"/>
      <c r="AC1081" s="93"/>
      <c r="AD1081" s="93"/>
      <c r="AE1081" s="93"/>
      <c r="AF1081" s="93"/>
      <c r="AG1081" s="93"/>
      <c r="AH1081" s="93"/>
      <c r="AI1081" s="93"/>
      <c r="AJ1081" s="93"/>
      <c r="AK1081" s="93"/>
      <c r="AL1081" s="93"/>
    </row>
    <row r="1082" spans="1:38">
      <c r="A1082" s="7" t="s">
        <v>83</v>
      </c>
      <c r="B1082" s="126"/>
      <c r="C1082" s="55">
        <f>SUM([1]C053!$C$246:$C$247,[1]C053!$C$249:$C$257)</f>
        <v>0</v>
      </c>
      <c r="D1082" s="30"/>
      <c r="E1082" s="55">
        <f>SUM([1]C053!$D$246:$D$247,[1]C053!$D$249:$D$257)</f>
        <v>0</v>
      </c>
      <c r="F1082" s="25">
        <f t="shared" si="42"/>
        <v>0</v>
      </c>
      <c r="G1082" s="30"/>
      <c r="H1082" s="140"/>
      <c r="I1082" s="421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T1082" s="93"/>
      <c r="U1082" s="93"/>
      <c r="V1082" s="93"/>
      <c r="W1082" s="93"/>
      <c r="X1082" s="93"/>
      <c r="Y1082" s="93"/>
      <c r="Z1082" s="93"/>
      <c r="AA1082" s="93"/>
      <c r="AB1082" s="93"/>
      <c r="AC1082" s="93"/>
      <c r="AD1082" s="93"/>
      <c r="AE1082" s="93"/>
      <c r="AF1082" s="93"/>
      <c r="AG1082" s="93"/>
      <c r="AH1082" s="93"/>
      <c r="AI1082" s="93"/>
      <c r="AJ1082" s="93"/>
      <c r="AK1082" s="93"/>
      <c r="AL1082" s="93"/>
    </row>
    <row r="1083" spans="1:38">
      <c r="A1083" s="7" t="s">
        <v>115</v>
      </c>
      <c r="B1083" s="126">
        <v>54</v>
      </c>
      <c r="C1083" s="55">
        <v>0</v>
      </c>
      <c r="D1083" s="30"/>
      <c r="E1083" s="56">
        <v>0</v>
      </c>
      <c r="F1083" s="25">
        <f t="shared" si="42"/>
        <v>0</v>
      </c>
      <c r="G1083" s="30"/>
      <c r="H1083" s="140"/>
      <c r="I1083" s="421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T1083" s="93"/>
      <c r="U1083" s="93"/>
      <c r="V1083" s="93"/>
      <c r="W1083" s="93"/>
      <c r="X1083" s="93"/>
      <c r="Y1083" s="93"/>
      <c r="Z1083" s="93"/>
      <c r="AA1083" s="93"/>
      <c r="AB1083" s="93"/>
      <c r="AC1083" s="93"/>
      <c r="AD1083" s="93"/>
      <c r="AE1083" s="93"/>
      <c r="AF1083" s="93"/>
      <c r="AG1083" s="93"/>
      <c r="AH1083" s="93"/>
      <c r="AI1083" s="93"/>
      <c r="AJ1083" s="93"/>
      <c r="AK1083" s="93"/>
      <c r="AL1083" s="93"/>
    </row>
    <row r="1084" spans="1:38">
      <c r="A1084" s="7" t="s">
        <v>85</v>
      </c>
      <c r="B1084" s="126"/>
      <c r="C1084" s="55">
        <v>0</v>
      </c>
      <c r="D1084" s="30"/>
      <c r="E1084" s="55">
        <v>0</v>
      </c>
      <c r="F1084" s="25">
        <f t="shared" si="42"/>
        <v>0</v>
      </c>
      <c r="G1084" s="30"/>
      <c r="H1084" s="140"/>
      <c r="I1084" s="421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T1084" s="93"/>
      <c r="U1084" s="93"/>
      <c r="V1084" s="93"/>
      <c r="W1084" s="93"/>
      <c r="X1084" s="93"/>
      <c r="Y1084" s="93"/>
      <c r="Z1084" s="93"/>
      <c r="AA1084" s="93"/>
      <c r="AB1084" s="93"/>
      <c r="AC1084" s="93"/>
      <c r="AD1084" s="93"/>
      <c r="AE1084" s="93"/>
      <c r="AF1084" s="93"/>
      <c r="AG1084" s="93"/>
      <c r="AH1084" s="93"/>
      <c r="AI1084" s="93"/>
      <c r="AJ1084" s="93"/>
      <c r="AK1084" s="93"/>
      <c r="AL1084" s="93"/>
    </row>
    <row r="1085" spans="1:38">
      <c r="A1085" s="7" t="str">
        <f>A1404</f>
        <v>Bond and Interest #1</v>
      </c>
      <c r="B1085" s="126">
        <v>62</v>
      </c>
      <c r="C1085" s="55">
        <v>0</v>
      </c>
      <c r="D1085" s="30"/>
      <c r="E1085" s="56">
        <v>0</v>
      </c>
      <c r="F1085" s="25">
        <f t="shared" si="42"/>
        <v>0</v>
      </c>
      <c r="G1085" s="30"/>
      <c r="H1085" s="56">
        <v>0</v>
      </c>
      <c r="I1085" s="5">
        <f t="shared" si="41"/>
        <v>0</v>
      </c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T1085" s="93"/>
      <c r="U1085" s="93"/>
      <c r="V1085" s="93"/>
      <c r="W1085" s="93"/>
      <c r="X1085" s="93"/>
      <c r="Y1085" s="93"/>
      <c r="Z1085" s="93"/>
      <c r="AA1085" s="93"/>
      <c r="AB1085" s="93"/>
      <c r="AC1085" s="93"/>
      <c r="AD1085" s="93"/>
      <c r="AE1085" s="93"/>
      <c r="AF1085" s="93"/>
      <c r="AG1085" s="93"/>
      <c r="AH1085" s="93"/>
      <c r="AI1085" s="93"/>
      <c r="AJ1085" s="93"/>
      <c r="AK1085" s="93"/>
      <c r="AL1085" s="93"/>
    </row>
    <row r="1086" spans="1:38">
      <c r="A1086" s="7" t="str">
        <f>A1405</f>
        <v>Bond and Interest #2</v>
      </c>
      <c r="B1086" s="126">
        <v>63</v>
      </c>
      <c r="C1086" s="55">
        <v>0</v>
      </c>
      <c r="D1086" s="30"/>
      <c r="E1086" s="56">
        <v>0</v>
      </c>
      <c r="F1086" s="25">
        <f t="shared" si="42"/>
        <v>0</v>
      </c>
      <c r="G1086" s="30"/>
      <c r="H1086" s="56">
        <v>0</v>
      </c>
      <c r="I1086" s="5">
        <f t="shared" si="41"/>
        <v>0</v>
      </c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T1086" s="93"/>
      <c r="U1086" s="93"/>
      <c r="V1086" s="93"/>
      <c r="W1086" s="93"/>
      <c r="X1086" s="93"/>
      <c r="Y1086" s="93"/>
      <c r="Z1086" s="93"/>
      <c r="AA1086" s="93"/>
      <c r="AB1086" s="93"/>
      <c r="AC1086" s="93"/>
      <c r="AD1086" s="93"/>
      <c r="AE1086" s="93"/>
      <c r="AF1086" s="93"/>
      <c r="AG1086" s="93"/>
      <c r="AH1086" s="93"/>
      <c r="AI1086" s="93"/>
      <c r="AJ1086" s="93"/>
      <c r="AK1086" s="93"/>
      <c r="AL1086" s="93"/>
    </row>
    <row r="1087" spans="1:38">
      <c r="A1087" s="7" t="s">
        <v>86</v>
      </c>
      <c r="B1087" s="126">
        <v>66</v>
      </c>
      <c r="C1087" s="55">
        <v>0</v>
      </c>
      <c r="D1087" s="30"/>
      <c r="E1087" s="56">
        <v>0</v>
      </c>
      <c r="F1087" s="25">
        <f t="shared" si="42"/>
        <v>0</v>
      </c>
      <c r="G1087" s="30"/>
      <c r="H1087" s="56">
        <v>0</v>
      </c>
      <c r="I1087" s="5">
        <f t="shared" si="41"/>
        <v>0</v>
      </c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T1087" s="93"/>
      <c r="U1087" s="93"/>
      <c r="V1087" s="93"/>
      <c r="W1087" s="93"/>
      <c r="X1087" s="93"/>
      <c r="Y1087" s="93"/>
      <c r="Z1087" s="93"/>
      <c r="AA1087" s="93"/>
      <c r="AB1087" s="93"/>
      <c r="AC1087" s="93"/>
      <c r="AD1087" s="93"/>
      <c r="AE1087" s="93"/>
      <c r="AF1087" s="93"/>
      <c r="AG1087" s="93"/>
      <c r="AH1087" s="93"/>
      <c r="AI1087" s="93"/>
      <c r="AJ1087" s="93"/>
      <c r="AK1087" s="93"/>
      <c r="AL1087" s="93"/>
    </row>
    <row r="1088" spans="1:38">
      <c r="A1088" s="7" t="s">
        <v>87</v>
      </c>
      <c r="B1088" s="126">
        <v>67</v>
      </c>
      <c r="C1088" s="55">
        <v>0</v>
      </c>
      <c r="D1088" s="30"/>
      <c r="E1088" s="56">
        <v>0</v>
      </c>
      <c r="F1088" s="25">
        <f t="shared" si="42"/>
        <v>0</v>
      </c>
      <c r="G1088" s="30"/>
      <c r="H1088" s="56">
        <v>0</v>
      </c>
      <c r="I1088" s="5">
        <f t="shared" si="41"/>
        <v>0</v>
      </c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T1088" s="93"/>
      <c r="U1088" s="93"/>
      <c r="V1088" s="93"/>
      <c r="W1088" s="93"/>
      <c r="X1088" s="93"/>
      <c r="Y1088" s="93"/>
      <c r="Z1088" s="93"/>
      <c r="AA1088" s="93"/>
      <c r="AB1088" s="93"/>
      <c r="AC1088" s="93"/>
      <c r="AD1088" s="93"/>
      <c r="AE1088" s="93"/>
      <c r="AF1088" s="93"/>
      <c r="AG1088" s="93"/>
      <c r="AH1088" s="93"/>
      <c r="AI1088" s="93"/>
      <c r="AJ1088" s="93"/>
      <c r="AK1088" s="93"/>
      <c r="AL1088" s="93"/>
    </row>
    <row r="1089" spans="1:38">
      <c r="A1089" s="7" t="s">
        <v>88</v>
      </c>
      <c r="B1089" s="126">
        <v>68</v>
      </c>
      <c r="C1089" s="55">
        <v>0</v>
      </c>
      <c r="D1089" s="30"/>
      <c r="E1089" s="56">
        <v>0</v>
      </c>
      <c r="F1089" s="25">
        <f t="shared" si="42"/>
        <v>0</v>
      </c>
      <c r="G1089" s="30"/>
      <c r="H1089" s="56">
        <v>0</v>
      </c>
      <c r="I1089" s="5">
        <f t="shared" si="41"/>
        <v>0</v>
      </c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T1089" s="93"/>
      <c r="U1089" s="93"/>
      <c r="V1089" s="93"/>
      <c r="W1089" s="93"/>
      <c r="X1089" s="93"/>
      <c r="Y1089" s="93"/>
      <c r="Z1089" s="93"/>
      <c r="AA1089" s="93"/>
      <c r="AB1089" s="93"/>
      <c r="AC1089" s="93"/>
      <c r="AD1089" s="93"/>
      <c r="AE1089" s="93"/>
      <c r="AF1089" s="93"/>
      <c r="AG1089" s="93"/>
      <c r="AH1089" s="93"/>
      <c r="AI1089" s="93"/>
      <c r="AJ1089" s="93"/>
      <c r="AK1089" s="93"/>
      <c r="AL1089" s="93"/>
    </row>
    <row r="1090" spans="1:38">
      <c r="A1090" s="150"/>
      <c r="B1090" s="150"/>
      <c r="C1090" s="151"/>
      <c r="D1090" s="132"/>
      <c r="E1090" s="152"/>
      <c r="F1090" s="148"/>
      <c r="G1090" s="132"/>
      <c r="H1090" s="152"/>
      <c r="I1090" s="421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T1090" s="93"/>
      <c r="U1090" s="93"/>
      <c r="V1090" s="93"/>
      <c r="W1090" s="93"/>
      <c r="X1090" s="93"/>
      <c r="Y1090" s="93"/>
      <c r="Z1090" s="93"/>
      <c r="AA1090" s="93"/>
      <c r="AB1090" s="93"/>
      <c r="AC1090" s="93"/>
      <c r="AD1090" s="93"/>
      <c r="AE1090" s="93"/>
      <c r="AF1090" s="93"/>
      <c r="AG1090" s="93"/>
      <c r="AH1090" s="93"/>
      <c r="AI1090" s="93"/>
      <c r="AJ1090" s="93"/>
      <c r="AK1090" s="93"/>
      <c r="AL1090" s="93"/>
    </row>
    <row r="1091" spans="1:38">
      <c r="A1091" s="62" t="s">
        <v>89</v>
      </c>
      <c r="B1091" s="7"/>
      <c r="C1091" s="55">
        <f>SUM(C1058:C1089)</f>
        <v>14058</v>
      </c>
      <c r="D1091" s="30"/>
      <c r="E1091" s="56">
        <f>SUM(E1058:E1089)</f>
        <v>20446</v>
      </c>
      <c r="F1091" s="25">
        <f t="shared" si="42"/>
        <v>0.45440318679755298</v>
      </c>
      <c r="G1091" s="30"/>
      <c r="H1091" s="56">
        <f>SUM(H1058:H1089)</f>
        <v>27788</v>
      </c>
      <c r="I1091" s="5">
        <f t="shared" si="41"/>
        <v>0.35909224298151227</v>
      </c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T1091" s="93"/>
      <c r="U1091" s="93"/>
      <c r="V1091" s="93"/>
      <c r="W1091" s="93"/>
      <c r="X1091" s="93"/>
      <c r="Y1091" s="93"/>
      <c r="Z1091" s="93"/>
      <c r="AA1091" s="93"/>
      <c r="AB1091" s="93"/>
      <c r="AC1091" s="93"/>
      <c r="AD1091" s="93"/>
      <c r="AE1091" s="93"/>
      <c r="AF1091" s="93"/>
      <c r="AG1091" s="93"/>
      <c r="AH1091" s="93"/>
      <c r="AI1091" s="93"/>
      <c r="AJ1091" s="93"/>
      <c r="AK1091" s="93"/>
      <c r="AL1091" s="93"/>
    </row>
    <row r="1092" spans="1:38">
      <c r="A1092" s="7" t="s">
        <v>91</v>
      </c>
      <c r="B1092" s="7"/>
      <c r="C1092" s="73">
        <f>H1646</f>
        <v>193</v>
      </c>
      <c r="D1092" s="30"/>
      <c r="E1092" s="74">
        <f>J1646</f>
        <v>199.5</v>
      </c>
      <c r="F1092" s="25">
        <f t="shared" si="42"/>
        <v>3.367875647668394E-2</v>
      </c>
      <c r="G1092" s="30"/>
      <c r="H1092" s="74">
        <f>L1646</f>
        <v>200</v>
      </c>
      <c r="I1092" s="5">
        <f t="shared" si="41"/>
        <v>2.5062656641604009E-3</v>
      </c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T1092" s="93"/>
      <c r="U1092" s="93"/>
      <c r="V1092" s="93"/>
      <c r="W1092" s="93"/>
      <c r="X1092" s="93"/>
      <c r="Y1092" s="93"/>
      <c r="Z1092" s="93"/>
      <c r="AA1092" s="93"/>
      <c r="AB1092" s="93"/>
      <c r="AC1092" s="93"/>
      <c r="AD1092" s="93"/>
      <c r="AE1092" s="93"/>
      <c r="AF1092" s="93"/>
      <c r="AG1092" s="93"/>
      <c r="AH1092" s="93"/>
      <c r="AI1092" s="93"/>
      <c r="AJ1092" s="93"/>
      <c r="AK1092" s="93"/>
      <c r="AL1092" s="93"/>
    </row>
    <row r="1093" spans="1:38">
      <c r="A1093" s="7" t="s">
        <v>22</v>
      </c>
      <c r="B1093" s="7"/>
      <c r="C1093" s="55">
        <f>IF(C1091=0,0,C1091/C1092)</f>
        <v>72.839378238341965</v>
      </c>
      <c r="D1093" s="30"/>
      <c r="E1093" s="55">
        <f>IF(E1091=0,0,E1091/E1092)</f>
        <v>102.48621553884712</v>
      </c>
      <c r="F1093" s="25">
        <f t="shared" si="42"/>
        <v>0.40701661680164286</v>
      </c>
      <c r="G1093" s="30"/>
      <c r="H1093" s="55">
        <f>IF(H1091=0,0,H1091/H1092)</f>
        <v>138.94</v>
      </c>
      <c r="I1093" s="5">
        <f t="shared" si="41"/>
        <v>0.35569451237405847</v>
      </c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T1093" s="93"/>
      <c r="U1093" s="93"/>
      <c r="V1093" s="93"/>
      <c r="W1093" s="93"/>
      <c r="X1093" s="93"/>
      <c r="Y1093" s="93"/>
      <c r="Z1093" s="93"/>
      <c r="AA1093" s="93"/>
      <c r="AB1093" s="93"/>
      <c r="AC1093" s="93"/>
      <c r="AD1093" s="93"/>
      <c r="AE1093" s="93"/>
      <c r="AF1093" s="93"/>
      <c r="AG1093" s="93"/>
      <c r="AH1093" s="93"/>
      <c r="AI1093" s="93"/>
      <c r="AJ1093" s="93"/>
      <c r="AK1093" s="93"/>
      <c r="AL1093" s="93"/>
    </row>
    <row r="1094" spans="1:38">
      <c r="A1094" s="150"/>
      <c r="B1094" s="150"/>
      <c r="C1094" s="151"/>
      <c r="D1094" s="132"/>
      <c r="E1094" s="152"/>
      <c r="F1094" s="153"/>
      <c r="G1094" s="132"/>
      <c r="H1094" s="152"/>
      <c r="I1094" s="421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T1094" s="93"/>
      <c r="U1094" s="93"/>
      <c r="V1094" s="93"/>
      <c r="W1094" s="93"/>
      <c r="X1094" s="93"/>
      <c r="Y1094" s="93"/>
      <c r="Z1094" s="93"/>
      <c r="AA1094" s="93"/>
      <c r="AB1094" s="93"/>
      <c r="AC1094" s="93"/>
      <c r="AD1094" s="93"/>
      <c r="AE1094" s="93"/>
      <c r="AF1094" s="93"/>
      <c r="AG1094" s="93"/>
      <c r="AH1094" s="93"/>
      <c r="AI1094" s="93"/>
      <c r="AJ1094" s="93"/>
      <c r="AK1094" s="93"/>
      <c r="AL1094" s="93"/>
    </row>
    <row r="1095" spans="1:38">
      <c r="A1095" s="7" t="s">
        <v>93</v>
      </c>
      <c r="B1095" s="7"/>
      <c r="C1095" s="55">
        <v>0</v>
      </c>
      <c r="D1095" s="30"/>
      <c r="E1095" s="55">
        <v>0</v>
      </c>
      <c r="F1095" s="25">
        <f t="shared" si="42"/>
        <v>0</v>
      </c>
      <c r="G1095" s="30"/>
      <c r="H1095" s="55">
        <v>0</v>
      </c>
      <c r="I1095" s="5">
        <f t="shared" si="41"/>
        <v>0</v>
      </c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T1095" s="93"/>
      <c r="U1095" s="93"/>
      <c r="V1095" s="93"/>
      <c r="W1095" s="93"/>
      <c r="X1095" s="93"/>
      <c r="Y1095" s="93"/>
      <c r="Z1095" s="93"/>
      <c r="AA1095" s="93"/>
      <c r="AB1095" s="93"/>
      <c r="AC1095" s="93"/>
      <c r="AD1095" s="93"/>
      <c r="AE1095" s="93"/>
      <c r="AF1095" s="93"/>
      <c r="AG1095" s="93"/>
      <c r="AH1095" s="93"/>
      <c r="AI1095" s="93"/>
      <c r="AJ1095" s="93"/>
      <c r="AK1095" s="93"/>
      <c r="AL1095" s="93"/>
    </row>
    <row r="1096" spans="1:38">
      <c r="A1096" s="7" t="s">
        <v>94</v>
      </c>
      <c r="B1096" s="7"/>
      <c r="C1096" s="55">
        <v>0</v>
      </c>
      <c r="D1096" s="30"/>
      <c r="E1096" s="55">
        <v>0</v>
      </c>
      <c r="F1096" s="25">
        <f t="shared" si="42"/>
        <v>0</v>
      </c>
      <c r="G1096" s="30"/>
      <c r="H1096" s="55">
        <v>0</v>
      </c>
      <c r="I1096" s="5">
        <f t="shared" si="41"/>
        <v>0</v>
      </c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T1096" s="93"/>
      <c r="U1096" s="93"/>
      <c r="V1096" s="93"/>
      <c r="W1096" s="93"/>
      <c r="X1096" s="93"/>
      <c r="Y1096" s="93"/>
      <c r="Z1096" s="93"/>
      <c r="AA1096" s="93"/>
      <c r="AB1096" s="93"/>
      <c r="AC1096" s="93"/>
      <c r="AD1096" s="93"/>
      <c r="AE1096" s="93"/>
      <c r="AF1096" s="93"/>
      <c r="AG1096" s="93"/>
      <c r="AH1096" s="93"/>
      <c r="AI1096" s="93"/>
      <c r="AJ1096" s="93"/>
      <c r="AK1096" s="93"/>
      <c r="AL1096" s="93"/>
    </row>
    <row r="1097" spans="1:38">
      <c r="A1097" s="7" t="s">
        <v>96</v>
      </c>
      <c r="B1097" s="7"/>
      <c r="C1097" s="55">
        <f>SUM([1]C078!$C$240:$C$251)</f>
        <v>0</v>
      </c>
      <c r="D1097" s="30"/>
      <c r="E1097" s="55">
        <f>SUM([1]C078!$D$240:$D$251)</f>
        <v>0</v>
      </c>
      <c r="F1097" s="25">
        <f t="shared" si="42"/>
        <v>0</v>
      </c>
      <c r="G1097" s="30"/>
      <c r="H1097" s="55">
        <f>SUM([1]C078!$E$240:$E$251)</f>
        <v>0</v>
      </c>
      <c r="I1097" s="5">
        <f t="shared" si="41"/>
        <v>0</v>
      </c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T1097" s="93"/>
      <c r="U1097" s="93"/>
      <c r="V1097" s="93"/>
      <c r="W1097" s="93"/>
      <c r="X1097" s="93"/>
      <c r="Y1097" s="93"/>
      <c r="Z1097" s="93"/>
      <c r="AA1097" s="93"/>
      <c r="AB1097" s="93"/>
      <c r="AC1097" s="93"/>
      <c r="AD1097" s="93"/>
      <c r="AE1097" s="93"/>
      <c r="AF1097" s="93"/>
      <c r="AG1097" s="93"/>
      <c r="AH1097" s="93"/>
      <c r="AI1097" s="93"/>
      <c r="AJ1097" s="93"/>
      <c r="AK1097" s="93"/>
      <c r="AL1097" s="93"/>
    </row>
    <row r="1098" spans="1:38">
      <c r="A1098" s="50" t="s">
        <v>97</v>
      </c>
      <c r="B1098" s="26"/>
      <c r="C1098" s="59">
        <f>SUM(C1095:C1097,C1091)</f>
        <v>14058</v>
      </c>
      <c r="D1098" s="21"/>
      <c r="E1098" s="59">
        <f>SUM(E1095:E1097,E1091)</f>
        <v>20446</v>
      </c>
      <c r="F1098" s="25">
        <f t="shared" si="42"/>
        <v>0.45440318679755298</v>
      </c>
      <c r="G1098" s="21"/>
      <c r="H1098" s="59">
        <f>SUM(H1095:H1097,H1091)</f>
        <v>27788</v>
      </c>
      <c r="I1098" s="5">
        <f t="shared" si="41"/>
        <v>0.35909224298151227</v>
      </c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T1098" s="93"/>
      <c r="U1098" s="93"/>
      <c r="V1098" s="93"/>
      <c r="W1098" s="93"/>
      <c r="X1098" s="93"/>
      <c r="Y1098" s="93"/>
      <c r="Z1098" s="93"/>
      <c r="AA1098" s="93"/>
      <c r="AB1098" s="93"/>
      <c r="AC1098" s="93"/>
      <c r="AD1098" s="93"/>
      <c r="AE1098" s="93"/>
      <c r="AF1098" s="93"/>
      <c r="AG1098" s="93"/>
      <c r="AH1098" s="93"/>
      <c r="AI1098" s="93"/>
      <c r="AJ1098" s="93"/>
      <c r="AK1098" s="93"/>
      <c r="AL1098" s="93"/>
    </row>
    <row r="1099" spans="1:38">
      <c r="A1099" s="60"/>
      <c r="B1099" s="60"/>
      <c r="C1099" s="16"/>
      <c r="D1099" s="60"/>
      <c r="E1099" s="16"/>
      <c r="F1099" s="17"/>
      <c r="G1099" s="60"/>
      <c r="H1099" s="16"/>
      <c r="I1099" s="17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T1099" s="93"/>
      <c r="U1099" s="93"/>
      <c r="V1099" s="93"/>
      <c r="W1099" s="93"/>
      <c r="X1099" s="93"/>
      <c r="Y1099" s="93"/>
      <c r="Z1099" s="93"/>
      <c r="AA1099" s="93"/>
      <c r="AB1099" s="93"/>
      <c r="AC1099" s="93"/>
      <c r="AD1099" s="93"/>
      <c r="AE1099" s="93"/>
      <c r="AF1099" s="93"/>
      <c r="AG1099" s="93"/>
      <c r="AH1099" s="93"/>
      <c r="AI1099" s="93"/>
      <c r="AJ1099" s="93"/>
      <c r="AK1099" s="93"/>
      <c r="AL1099" s="93"/>
    </row>
    <row r="1100" spans="1:38">
      <c r="A1100" s="60"/>
      <c r="B1100" s="60"/>
      <c r="C1100" s="16"/>
      <c r="D1100" s="60"/>
      <c r="E1100" s="16"/>
      <c r="F1100" s="17"/>
      <c r="G1100" s="60"/>
      <c r="H1100" s="16"/>
      <c r="I1100" s="17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  <c r="U1100" s="93"/>
      <c r="V1100" s="93"/>
      <c r="W1100" s="93"/>
      <c r="X1100" s="93"/>
      <c r="Y1100" s="93"/>
      <c r="Z1100" s="93"/>
      <c r="AA1100" s="93"/>
      <c r="AB1100" s="93"/>
      <c r="AC1100" s="93"/>
      <c r="AD1100" s="93"/>
      <c r="AE1100" s="93"/>
      <c r="AF1100" s="93"/>
      <c r="AG1100" s="93"/>
      <c r="AH1100" s="93"/>
      <c r="AI1100" s="93"/>
      <c r="AJ1100" s="93"/>
      <c r="AK1100" s="93"/>
      <c r="AL1100" s="93"/>
    </row>
    <row r="1101" spans="1:38">
      <c r="A1101" s="60"/>
      <c r="B1101" s="60"/>
      <c r="C1101" s="16"/>
      <c r="D1101" s="60"/>
      <c r="E1101" s="16"/>
      <c r="F1101" s="17"/>
      <c r="G1101" s="60"/>
      <c r="H1101" s="16"/>
      <c r="I1101" s="17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T1101" s="93"/>
      <c r="U1101" s="93"/>
      <c r="V1101" s="93"/>
      <c r="W1101" s="93"/>
      <c r="X1101" s="93"/>
      <c r="Y1101" s="93"/>
      <c r="Z1101" s="93"/>
      <c r="AA1101" s="93"/>
      <c r="AB1101" s="93"/>
      <c r="AC1101" s="93"/>
      <c r="AD1101" s="93"/>
      <c r="AE1101" s="93"/>
      <c r="AF1101" s="93"/>
      <c r="AG1101" s="93"/>
      <c r="AH1101" s="93"/>
      <c r="AI1101" s="93"/>
      <c r="AJ1101" s="93"/>
      <c r="AK1101" s="93"/>
      <c r="AL1101" s="93"/>
    </row>
    <row r="1102" spans="1:38">
      <c r="A1102" s="60"/>
      <c r="B1102" s="60"/>
      <c r="C1102" s="16"/>
      <c r="D1102" s="60"/>
      <c r="E1102" s="16"/>
      <c r="F1102" s="17"/>
      <c r="G1102" s="60"/>
      <c r="H1102" s="16"/>
      <c r="I1102" s="17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T1102" s="93"/>
      <c r="U1102" s="93"/>
      <c r="V1102" s="93"/>
      <c r="W1102" s="93"/>
      <c r="X1102" s="93"/>
      <c r="Y1102" s="93"/>
      <c r="Z1102" s="93"/>
      <c r="AA1102" s="93"/>
      <c r="AB1102" s="93"/>
      <c r="AC1102" s="93"/>
      <c r="AD1102" s="93"/>
      <c r="AE1102" s="93"/>
      <c r="AF1102" s="93"/>
      <c r="AG1102" s="93"/>
      <c r="AH1102" s="93"/>
      <c r="AI1102" s="93"/>
      <c r="AJ1102" s="93"/>
      <c r="AK1102" s="93"/>
      <c r="AL1102" s="93"/>
    </row>
    <row r="1103" spans="1:38">
      <c r="A1103" s="60"/>
      <c r="B1103" s="60"/>
      <c r="C1103" s="16"/>
      <c r="D1103" s="60"/>
      <c r="E1103" s="16"/>
      <c r="F1103" s="17"/>
      <c r="G1103" s="60"/>
      <c r="H1103" s="16"/>
      <c r="I1103" s="17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T1103" s="93"/>
      <c r="U1103" s="93"/>
      <c r="V1103" s="93"/>
      <c r="W1103" s="93"/>
      <c r="X1103" s="93"/>
      <c r="Y1103" s="93"/>
      <c r="Z1103" s="93"/>
      <c r="AA1103" s="93"/>
      <c r="AB1103" s="93"/>
      <c r="AC1103" s="93"/>
      <c r="AD1103" s="93"/>
      <c r="AE1103" s="93"/>
      <c r="AF1103" s="93"/>
      <c r="AG1103" s="93"/>
      <c r="AH1103" s="93"/>
      <c r="AI1103" s="93"/>
      <c r="AJ1103" s="93"/>
      <c r="AK1103" s="93"/>
      <c r="AL1103" s="93"/>
    </row>
    <row r="1104" spans="1:38">
      <c r="A1104" s="60"/>
      <c r="B1104" s="60"/>
      <c r="C1104" s="16"/>
      <c r="D1104" s="60"/>
      <c r="E1104" s="16"/>
      <c r="F1104" s="17"/>
      <c r="G1104" s="60"/>
      <c r="H1104" s="16"/>
      <c r="I1104" s="17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  <c r="U1104" s="93"/>
      <c r="V1104" s="93"/>
      <c r="W1104" s="93"/>
      <c r="X1104" s="93"/>
      <c r="Y1104" s="93"/>
      <c r="Z1104" s="93"/>
      <c r="AA1104" s="93"/>
      <c r="AB1104" s="93"/>
      <c r="AC1104" s="93"/>
      <c r="AD1104" s="93"/>
      <c r="AE1104" s="93"/>
      <c r="AF1104" s="93"/>
      <c r="AG1104" s="93"/>
      <c r="AH1104" s="93"/>
      <c r="AI1104" s="93"/>
      <c r="AJ1104" s="93"/>
      <c r="AK1104" s="93"/>
      <c r="AL1104" s="93"/>
    </row>
    <row r="1105" spans="1:38">
      <c r="A1105" s="60"/>
      <c r="B1105" s="60"/>
      <c r="C1105" s="16"/>
      <c r="D1105" s="60"/>
      <c r="E1105" s="16"/>
      <c r="F1105" s="17"/>
      <c r="G1105" s="60"/>
      <c r="H1105" s="16"/>
      <c r="I1105" s="17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T1105" s="93"/>
      <c r="U1105" s="93"/>
      <c r="V1105" s="93"/>
      <c r="W1105" s="93"/>
      <c r="X1105" s="93"/>
      <c r="Y1105" s="93"/>
      <c r="Z1105" s="93"/>
      <c r="AA1105" s="93"/>
      <c r="AB1105" s="93"/>
      <c r="AC1105" s="93"/>
      <c r="AD1105" s="93"/>
      <c r="AE1105" s="93"/>
      <c r="AF1105" s="93"/>
      <c r="AG1105" s="93"/>
      <c r="AH1105" s="93"/>
      <c r="AI1105" s="93"/>
      <c r="AJ1105" s="93"/>
      <c r="AK1105" s="93"/>
      <c r="AL1105" s="93"/>
    </row>
    <row r="1106" spans="1:38">
      <c r="A1106" s="60"/>
      <c r="B1106" s="60"/>
      <c r="C1106" s="16"/>
      <c r="D1106" s="60"/>
      <c r="E1106" s="16"/>
      <c r="F1106" s="17"/>
      <c r="G1106" s="60"/>
      <c r="H1106" s="16"/>
      <c r="I1106" s="17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T1106" s="93"/>
      <c r="U1106" s="93"/>
      <c r="V1106" s="93"/>
      <c r="W1106" s="93"/>
      <c r="X1106" s="93"/>
      <c r="Y1106" s="93"/>
      <c r="Z1106" s="93"/>
      <c r="AA1106" s="93"/>
      <c r="AB1106" s="93"/>
      <c r="AC1106" s="93"/>
      <c r="AD1106" s="93"/>
      <c r="AE1106" s="93"/>
      <c r="AF1106" s="93"/>
      <c r="AG1106" s="93"/>
      <c r="AH1106" s="93"/>
      <c r="AI1106" s="93"/>
      <c r="AJ1106" s="93"/>
      <c r="AK1106" s="93"/>
      <c r="AL1106" s="93"/>
    </row>
    <row r="1107" spans="1:38">
      <c r="A1107" s="60"/>
      <c r="B1107" s="60"/>
      <c r="C1107" s="16"/>
      <c r="D1107" s="60"/>
      <c r="E1107" s="16"/>
      <c r="F1107" s="17"/>
      <c r="G1107" s="60"/>
      <c r="H1107" s="16"/>
      <c r="I1107" s="17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T1107" s="93"/>
      <c r="U1107" s="93"/>
      <c r="V1107" s="93"/>
      <c r="W1107" s="93"/>
      <c r="X1107" s="93"/>
      <c r="Y1107" s="93"/>
      <c r="Z1107" s="93"/>
      <c r="AA1107" s="93"/>
      <c r="AB1107" s="93"/>
      <c r="AC1107" s="93"/>
      <c r="AD1107" s="93"/>
      <c r="AE1107" s="93"/>
      <c r="AF1107" s="93"/>
      <c r="AG1107" s="93"/>
      <c r="AH1107" s="93"/>
      <c r="AI1107" s="93"/>
      <c r="AJ1107" s="93"/>
      <c r="AK1107" s="93"/>
      <c r="AL1107" s="93"/>
    </row>
    <row r="1108" spans="1:38">
      <c r="A1108" s="60"/>
      <c r="B1108" s="60"/>
      <c r="C1108" s="16"/>
      <c r="D1108" s="60"/>
      <c r="E1108" s="16"/>
      <c r="F1108" s="17"/>
      <c r="G1108" s="60"/>
      <c r="H1108" s="16"/>
      <c r="I1108" s="17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T1108" s="93"/>
      <c r="U1108" s="93"/>
      <c r="V1108" s="93"/>
      <c r="W1108" s="93"/>
      <c r="X1108" s="93"/>
      <c r="Y1108" s="93"/>
      <c r="Z1108" s="93"/>
      <c r="AA1108" s="93"/>
      <c r="AB1108" s="93"/>
      <c r="AC1108" s="93"/>
      <c r="AD1108" s="93"/>
      <c r="AE1108" s="93"/>
      <c r="AF1108" s="93"/>
      <c r="AG1108" s="93"/>
      <c r="AH1108" s="93"/>
      <c r="AI1108" s="93"/>
      <c r="AJ1108" s="93"/>
      <c r="AK1108" s="93"/>
      <c r="AL1108" s="93"/>
    </row>
    <row r="1109" spans="1:38">
      <c r="A1109" s="60"/>
      <c r="B1109" s="60"/>
      <c r="C1109" s="16"/>
      <c r="D1109" s="60"/>
      <c r="E1109" s="16"/>
      <c r="F1109" s="17"/>
      <c r="G1109" s="60"/>
      <c r="H1109" s="16"/>
      <c r="I1109" s="17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T1109" s="93"/>
      <c r="U1109" s="93"/>
      <c r="V1109" s="93"/>
      <c r="W1109" s="93"/>
      <c r="X1109" s="93"/>
      <c r="Y1109" s="93"/>
      <c r="Z1109" s="93"/>
      <c r="AA1109" s="93"/>
      <c r="AB1109" s="93"/>
      <c r="AC1109" s="93"/>
      <c r="AD1109" s="93"/>
      <c r="AE1109" s="93"/>
      <c r="AF1109" s="93"/>
      <c r="AG1109" s="93"/>
      <c r="AH1109" s="93"/>
      <c r="AI1109" s="93"/>
      <c r="AJ1109" s="93"/>
      <c r="AK1109" s="93"/>
      <c r="AL1109" s="93"/>
    </row>
    <row r="1110" spans="1:38">
      <c r="A1110" s="60"/>
      <c r="B1110" s="60"/>
      <c r="C1110" s="16"/>
      <c r="D1110" s="60"/>
      <c r="E1110" s="16"/>
      <c r="F1110" s="17"/>
      <c r="G1110" s="60"/>
      <c r="H1110" s="16"/>
      <c r="I1110" s="17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T1110" s="93"/>
      <c r="U1110" s="93"/>
      <c r="V1110" s="93"/>
      <c r="W1110" s="93"/>
      <c r="X1110" s="93"/>
      <c r="Y1110" s="93"/>
      <c r="Z1110" s="93"/>
      <c r="AA1110" s="93"/>
      <c r="AB1110" s="93"/>
      <c r="AC1110" s="93"/>
      <c r="AD1110" s="93"/>
      <c r="AE1110" s="93"/>
      <c r="AF1110" s="93"/>
      <c r="AG1110" s="93"/>
      <c r="AH1110" s="93"/>
      <c r="AI1110" s="93"/>
      <c r="AJ1110" s="93"/>
      <c r="AK1110" s="93"/>
      <c r="AL1110" s="93"/>
    </row>
    <row r="1111" spans="1:38">
      <c r="A1111" s="60"/>
      <c r="B1111" s="60"/>
      <c r="C1111" s="16"/>
      <c r="D1111" s="60"/>
      <c r="E1111" s="16"/>
      <c r="F1111" s="17"/>
      <c r="G1111" s="60"/>
      <c r="H1111" s="16"/>
      <c r="I1111" s="17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T1111" s="93"/>
      <c r="U1111" s="93"/>
      <c r="V1111" s="93"/>
      <c r="W1111" s="93"/>
      <c r="X1111" s="93"/>
      <c r="Y1111" s="93"/>
      <c r="Z1111" s="93"/>
      <c r="AA1111" s="93"/>
      <c r="AB1111" s="93"/>
      <c r="AC1111" s="93"/>
      <c r="AD1111" s="93"/>
      <c r="AE1111" s="93"/>
      <c r="AF1111" s="93"/>
      <c r="AG1111" s="93"/>
      <c r="AH1111" s="93"/>
      <c r="AI1111" s="93"/>
      <c r="AJ1111" s="93"/>
      <c r="AK1111" s="93"/>
      <c r="AL1111" s="93"/>
    </row>
    <row r="1112" spans="1:38">
      <c r="A1112" s="60"/>
      <c r="B1112" s="60"/>
      <c r="C1112" s="16"/>
      <c r="D1112" s="60"/>
      <c r="E1112" s="16"/>
      <c r="F1112" s="17"/>
      <c r="G1112" s="60"/>
      <c r="H1112" s="16"/>
      <c r="I1112" s="17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  <c r="U1112" s="93"/>
      <c r="V1112" s="93"/>
      <c r="W1112" s="93"/>
      <c r="X1112" s="93"/>
      <c r="Y1112" s="93"/>
      <c r="Z1112" s="93"/>
      <c r="AA1112" s="93"/>
      <c r="AB1112" s="93"/>
      <c r="AC1112" s="93"/>
      <c r="AD1112" s="93"/>
      <c r="AE1112" s="93"/>
      <c r="AF1112" s="93"/>
      <c r="AG1112" s="93"/>
      <c r="AH1112" s="93"/>
      <c r="AI1112" s="93"/>
      <c r="AJ1112" s="93"/>
      <c r="AK1112" s="93"/>
      <c r="AL1112" s="93"/>
    </row>
    <row r="1113" spans="1:38">
      <c r="A1113" s="60"/>
      <c r="B1113" s="60"/>
      <c r="C1113" s="16"/>
      <c r="D1113" s="60"/>
      <c r="E1113" s="16"/>
      <c r="F1113" s="17"/>
      <c r="G1113" s="60"/>
      <c r="H1113" s="16"/>
      <c r="I1113" s="17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  <c r="U1113" s="93"/>
      <c r="V1113" s="93"/>
      <c r="W1113" s="93"/>
      <c r="X1113" s="93"/>
      <c r="Y1113" s="93"/>
      <c r="Z1113" s="93"/>
      <c r="AA1113" s="93"/>
      <c r="AB1113" s="93"/>
      <c r="AC1113" s="93"/>
      <c r="AD1113" s="93"/>
      <c r="AE1113" s="93"/>
      <c r="AF1113" s="93"/>
      <c r="AG1113" s="93"/>
      <c r="AH1113" s="93"/>
      <c r="AI1113" s="93"/>
      <c r="AJ1113" s="93"/>
      <c r="AK1113" s="93"/>
      <c r="AL1113" s="93"/>
    </row>
    <row r="1114" spans="1:38">
      <c r="A1114" s="60"/>
      <c r="B1114" s="60"/>
      <c r="C1114" s="16"/>
      <c r="D1114" s="60"/>
      <c r="E1114" s="16"/>
      <c r="F1114" s="17"/>
      <c r="G1114" s="60"/>
      <c r="H1114" s="16"/>
      <c r="I1114" s="17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  <c r="U1114" s="93"/>
      <c r="V1114" s="93"/>
      <c r="W1114" s="93"/>
      <c r="X1114" s="93"/>
      <c r="Y1114" s="93"/>
      <c r="Z1114" s="93"/>
      <c r="AA1114" s="93"/>
      <c r="AB1114" s="93"/>
      <c r="AC1114" s="93"/>
      <c r="AD1114" s="93"/>
      <c r="AE1114" s="93"/>
      <c r="AF1114" s="93"/>
      <c r="AG1114" s="93"/>
      <c r="AH1114" s="93"/>
      <c r="AI1114" s="93"/>
      <c r="AJ1114" s="93"/>
      <c r="AK1114" s="93"/>
      <c r="AL1114" s="93"/>
    </row>
    <row r="1115" spans="1:38">
      <c r="A1115" s="60"/>
      <c r="B1115" s="60"/>
      <c r="C1115" s="16"/>
      <c r="D1115" s="60"/>
      <c r="E1115" s="16"/>
      <c r="F1115" s="17"/>
      <c r="G1115" s="60"/>
      <c r="H1115" s="16"/>
      <c r="I1115" s="17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  <c r="U1115" s="93"/>
      <c r="V1115" s="93"/>
      <c r="W1115" s="93"/>
      <c r="X1115" s="93"/>
      <c r="Y1115" s="93"/>
      <c r="Z1115" s="93"/>
      <c r="AA1115" s="93"/>
      <c r="AB1115" s="93"/>
      <c r="AC1115" s="93"/>
      <c r="AD1115" s="93"/>
      <c r="AE1115" s="93"/>
      <c r="AF1115" s="93"/>
      <c r="AG1115" s="93"/>
      <c r="AH1115" s="93"/>
      <c r="AI1115" s="93"/>
      <c r="AJ1115" s="93"/>
      <c r="AK1115" s="93"/>
      <c r="AL1115" s="93"/>
    </row>
    <row r="1116" spans="1:38">
      <c r="A1116" s="60"/>
      <c r="B1116" s="60"/>
      <c r="C1116" s="16"/>
      <c r="D1116" s="60"/>
      <c r="E1116" s="16"/>
      <c r="F1116" s="17"/>
      <c r="G1116" s="60"/>
      <c r="H1116" s="16"/>
      <c r="I1116" s="17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  <c r="Y1116" s="93"/>
      <c r="Z1116" s="93"/>
      <c r="AA1116" s="93"/>
      <c r="AB1116" s="93"/>
      <c r="AC1116" s="93"/>
      <c r="AD1116" s="93"/>
      <c r="AE1116" s="93"/>
      <c r="AF1116" s="93"/>
      <c r="AG1116" s="93"/>
      <c r="AH1116" s="93"/>
      <c r="AI1116" s="93"/>
      <c r="AJ1116" s="93"/>
      <c r="AK1116" s="93"/>
      <c r="AL1116" s="93"/>
    </row>
    <row r="1117" spans="1:38">
      <c r="A1117" s="60"/>
      <c r="B1117" s="60"/>
      <c r="C1117" s="16"/>
      <c r="D1117" s="60"/>
      <c r="E1117" s="16"/>
      <c r="F1117" s="17"/>
      <c r="G1117" s="60"/>
      <c r="H1117" s="16"/>
      <c r="I1117" s="17"/>
      <c r="J1117" s="93"/>
      <c r="K1117" s="93"/>
      <c r="L1117" s="93"/>
      <c r="M1117" s="93"/>
      <c r="N1117" s="93"/>
      <c r="O1117" s="93"/>
      <c r="P1117" s="102"/>
      <c r="Q1117" s="93"/>
      <c r="R1117" s="93"/>
      <c r="S1117" s="93"/>
      <c r="T1117" s="93"/>
      <c r="U1117" s="93"/>
      <c r="V1117" s="93"/>
      <c r="W1117" s="93"/>
      <c r="X1117" s="93"/>
      <c r="Y1117" s="93"/>
      <c r="Z1117" s="93"/>
      <c r="AA1117" s="93"/>
      <c r="AB1117" s="93"/>
      <c r="AC1117" s="93"/>
      <c r="AD1117" s="93"/>
      <c r="AE1117" s="93"/>
      <c r="AF1117" s="93"/>
      <c r="AG1117" s="93"/>
      <c r="AH1117" s="93"/>
      <c r="AI1117" s="93"/>
      <c r="AJ1117" s="93"/>
      <c r="AK1117" s="93"/>
      <c r="AL1117" s="93"/>
    </row>
    <row r="1118" spans="1:38">
      <c r="A1118" s="60"/>
      <c r="B1118" s="60"/>
      <c r="C1118" s="16"/>
      <c r="D1118" s="60"/>
      <c r="E1118" s="16"/>
      <c r="F1118" s="17"/>
      <c r="G1118" s="60"/>
      <c r="H1118" s="16"/>
      <c r="I1118" s="17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  <c r="Y1118" s="93"/>
      <c r="Z1118" s="93"/>
      <c r="AA1118" s="93"/>
      <c r="AB1118" s="93"/>
      <c r="AC1118" s="93"/>
      <c r="AD1118" s="93"/>
      <c r="AE1118" s="93"/>
      <c r="AF1118" s="93"/>
      <c r="AG1118" s="93"/>
      <c r="AH1118" s="93"/>
      <c r="AI1118" s="93"/>
      <c r="AJ1118" s="93"/>
      <c r="AK1118" s="93"/>
      <c r="AL1118" s="93"/>
    </row>
    <row r="1119" spans="1:38" ht="7.5" customHeight="1">
      <c r="A1119" s="60"/>
      <c r="B1119" s="60"/>
      <c r="C1119" s="16"/>
      <c r="D1119" s="60"/>
      <c r="E1119" s="16"/>
      <c r="F1119" s="17"/>
      <c r="G1119" s="60"/>
      <c r="H1119" s="16"/>
      <c r="I1119" s="17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  <c r="Y1119" s="93"/>
      <c r="Z1119" s="93"/>
      <c r="AA1119" s="93"/>
      <c r="AB1119" s="93"/>
      <c r="AC1119" s="93"/>
      <c r="AD1119" s="93"/>
      <c r="AE1119" s="93"/>
      <c r="AF1119" s="93"/>
      <c r="AG1119" s="93"/>
      <c r="AH1119" s="93"/>
      <c r="AI1119" s="93"/>
      <c r="AJ1119" s="93"/>
      <c r="AK1119" s="93"/>
      <c r="AL1119" s="93"/>
    </row>
    <row r="1120" spans="1:38" ht="8.25" customHeight="1">
      <c r="A1120" s="60"/>
      <c r="B1120" s="60"/>
      <c r="C1120" s="16"/>
      <c r="D1120" s="60"/>
      <c r="E1120" s="16"/>
      <c r="F1120" s="17"/>
      <c r="G1120" s="60"/>
      <c r="H1120" s="16"/>
      <c r="I1120" s="17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  <c r="Y1120" s="93"/>
      <c r="Z1120" s="93"/>
      <c r="AA1120" s="93"/>
      <c r="AB1120" s="93"/>
      <c r="AC1120" s="93"/>
      <c r="AD1120" s="93"/>
      <c r="AE1120" s="93"/>
      <c r="AF1120" s="93"/>
      <c r="AG1120" s="93"/>
      <c r="AH1120" s="93"/>
      <c r="AI1120" s="93"/>
      <c r="AJ1120" s="93"/>
      <c r="AK1120" s="93"/>
      <c r="AL1120" s="93"/>
    </row>
    <row r="1121" spans="1:38" ht="8.25" customHeight="1">
      <c r="A1121" s="60"/>
      <c r="B1121" s="60"/>
      <c r="C1121" s="16"/>
      <c r="D1121" s="60"/>
      <c r="E1121" s="16"/>
      <c r="F1121" s="17"/>
      <c r="G1121" s="60"/>
      <c r="H1121" s="16"/>
      <c r="I1121" s="17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  <c r="Y1121" s="93"/>
      <c r="Z1121" s="93"/>
      <c r="AA1121" s="93"/>
      <c r="AB1121" s="93"/>
      <c r="AC1121" s="93"/>
      <c r="AD1121" s="93"/>
      <c r="AE1121" s="93"/>
      <c r="AF1121" s="93"/>
      <c r="AG1121" s="93"/>
      <c r="AH1121" s="93"/>
      <c r="AI1121" s="93"/>
      <c r="AJ1121" s="93"/>
      <c r="AK1121" s="93"/>
      <c r="AL1121" s="93"/>
    </row>
    <row r="1122" spans="1:38">
      <c r="A1122" s="60" t="s">
        <v>105</v>
      </c>
      <c r="B1122" s="60"/>
      <c r="C1122" s="16"/>
      <c r="D1122" s="60"/>
      <c r="E1122" s="16"/>
      <c r="F1122" s="17"/>
      <c r="G1122" s="60"/>
      <c r="H1122" s="16"/>
      <c r="I1122" s="17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  <c r="Y1122" s="93"/>
      <c r="Z1122" s="93"/>
      <c r="AA1122" s="93"/>
      <c r="AB1122" s="93"/>
      <c r="AC1122" s="93"/>
      <c r="AD1122" s="93"/>
      <c r="AE1122" s="93"/>
      <c r="AF1122" s="93"/>
      <c r="AG1122" s="93"/>
      <c r="AH1122" s="93"/>
      <c r="AI1122" s="93"/>
      <c r="AJ1122" s="93"/>
      <c r="AK1122" s="93"/>
      <c r="AL1122" s="93"/>
    </row>
    <row r="1123" spans="1:38" ht="6" customHeight="1">
      <c r="A1123" s="60"/>
      <c r="B1123" s="60"/>
      <c r="C1123" s="16"/>
      <c r="D1123" s="60"/>
      <c r="E1123" s="16"/>
      <c r="F1123" s="17"/>
      <c r="G1123" s="60"/>
      <c r="H1123" s="16"/>
      <c r="I1123" s="17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  <c r="Y1123" s="93"/>
      <c r="Z1123" s="93"/>
      <c r="AA1123" s="93"/>
      <c r="AB1123" s="93"/>
      <c r="AC1123" s="93"/>
      <c r="AD1123" s="93"/>
      <c r="AE1123" s="93"/>
      <c r="AF1123" s="93"/>
      <c r="AG1123" s="93"/>
      <c r="AH1123" s="93"/>
      <c r="AI1123" s="93"/>
      <c r="AJ1123" s="93"/>
      <c r="AK1123" s="93"/>
      <c r="AL1123" s="93"/>
    </row>
    <row r="1124" spans="1:38">
      <c r="A1124" s="60" t="s">
        <v>251</v>
      </c>
      <c r="B1124" s="60"/>
      <c r="C1124" s="16"/>
      <c r="D1124" s="60"/>
      <c r="E1124" s="16"/>
      <c r="F1124" s="17"/>
      <c r="G1124" s="60"/>
      <c r="H1124" s="16"/>
      <c r="I1124" s="17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  <c r="Y1124" s="93"/>
      <c r="Z1124" s="93"/>
      <c r="AA1124" s="93"/>
      <c r="AB1124" s="93"/>
      <c r="AC1124" s="93"/>
      <c r="AD1124" s="93"/>
      <c r="AE1124" s="93"/>
      <c r="AF1124" s="93"/>
      <c r="AG1124" s="93"/>
      <c r="AH1124" s="93"/>
      <c r="AI1124" s="93"/>
      <c r="AJ1124" s="93"/>
      <c r="AK1124" s="93"/>
      <c r="AL1124" s="93"/>
    </row>
    <row r="1125" spans="1:38" ht="9" customHeight="1">
      <c r="A1125" s="60"/>
      <c r="B1125" s="60"/>
      <c r="C1125" s="16"/>
      <c r="D1125" s="60"/>
      <c r="E1125" s="16"/>
      <c r="F1125" s="17"/>
      <c r="G1125" s="60"/>
      <c r="H1125" s="16"/>
      <c r="I1125" s="17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  <c r="Y1125" s="93"/>
      <c r="Z1125" s="93"/>
      <c r="AA1125" s="93"/>
      <c r="AB1125" s="93"/>
      <c r="AC1125" s="93"/>
      <c r="AD1125" s="93"/>
      <c r="AE1125" s="93"/>
      <c r="AF1125" s="93"/>
      <c r="AG1125" s="93"/>
      <c r="AH1125" s="93"/>
      <c r="AI1125" s="93"/>
      <c r="AJ1125" s="93"/>
      <c r="AK1125" s="93"/>
      <c r="AL1125" s="93"/>
    </row>
    <row r="1126" spans="1:38" ht="6.75" customHeight="1">
      <c r="A1126" s="60"/>
      <c r="B1126" s="60"/>
      <c r="C1126" s="16"/>
      <c r="D1126" s="60"/>
      <c r="E1126" s="16"/>
      <c r="F1126" s="17"/>
      <c r="G1126" s="60"/>
      <c r="H1126" s="16"/>
      <c r="I1126" s="17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  <c r="Y1126" s="93"/>
      <c r="Z1126" s="93"/>
      <c r="AA1126" s="93"/>
      <c r="AB1126" s="93"/>
      <c r="AC1126" s="93"/>
      <c r="AD1126" s="93"/>
      <c r="AE1126" s="93"/>
      <c r="AF1126" s="93"/>
      <c r="AG1126" s="93"/>
      <c r="AH1126" s="93"/>
      <c r="AI1126" s="93"/>
      <c r="AJ1126" s="93"/>
      <c r="AK1126" s="93"/>
      <c r="AL1126" s="93"/>
    </row>
    <row r="1127" spans="1:38">
      <c r="A1127" s="60" t="str">
        <f>A495</f>
        <v xml:space="preserve">*FTE enrollment is based on  9/20 and 2/20,  including 4yr old at-risk.  Beginning in the 2017-18 school year, full-day kindergarten is funded as  </v>
      </c>
      <c r="B1127" s="60"/>
      <c r="C1127" s="16"/>
      <c r="D1127" s="60"/>
      <c r="E1127" s="16"/>
      <c r="F1127" s="17"/>
      <c r="G1127" s="60"/>
      <c r="H1127" s="16"/>
      <c r="I1127" s="17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  <c r="Y1127" s="93"/>
      <c r="Z1127" s="93"/>
      <c r="AA1127" s="93"/>
      <c r="AB1127" s="93"/>
      <c r="AC1127" s="93"/>
      <c r="AD1127" s="93"/>
      <c r="AE1127" s="93"/>
      <c r="AF1127" s="93"/>
      <c r="AG1127" s="93"/>
      <c r="AH1127" s="93"/>
      <c r="AI1127" s="93"/>
      <c r="AJ1127" s="93"/>
      <c r="AK1127" s="93"/>
      <c r="AL1127" s="93"/>
    </row>
    <row r="1128" spans="1:38">
      <c r="A1128" s="60" t="str">
        <f>A496</f>
        <v>1.0 FTE.  If the district offered full-day kindergarten in the 2017-18 school year, the 2016-17 kindergarten FTE is funded as 1.0 regardless of attendance.</v>
      </c>
      <c r="B1128" s="60"/>
      <c r="C1128" s="16"/>
      <c r="D1128" s="60"/>
      <c r="E1128" s="16"/>
      <c r="F1128" s="17"/>
      <c r="G1128" s="60"/>
      <c r="H1128" s="16"/>
      <c r="I1128" s="17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  <c r="Y1128" s="93"/>
      <c r="Z1128" s="93"/>
      <c r="AA1128" s="93"/>
      <c r="AB1128" s="93"/>
      <c r="AC1128" s="93"/>
      <c r="AD1128" s="93"/>
      <c r="AE1128" s="93"/>
      <c r="AF1128" s="93"/>
      <c r="AG1128" s="93"/>
      <c r="AH1128" s="93"/>
      <c r="AI1128" s="93"/>
      <c r="AJ1128" s="93"/>
      <c r="AK1128" s="93"/>
      <c r="AL1128" s="93"/>
    </row>
    <row r="1129" spans="1:38">
      <c r="A1129" s="60" t="str">
        <f>A497</f>
        <v>Includes virtual enrollment.</v>
      </c>
      <c r="B1129" s="60"/>
      <c r="C1129" s="16"/>
      <c r="D1129" s="60"/>
      <c r="E1129" s="16"/>
      <c r="F1129" s="17"/>
      <c r="G1129" s="60"/>
      <c r="H1129" s="16"/>
      <c r="I1129" s="17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  <c r="Y1129" s="93"/>
      <c r="Z1129" s="93"/>
      <c r="AA1129" s="93"/>
      <c r="AB1129" s="93"/>
      <c r="AC1129" s="93"/>
      <c r="AD1129" s="93"/>
      <c r="AE1129" s="93"/>
      <c r="AF1129" s="93"/>
      <c r="AG1129" s="93"/>
      <c r="AH1129" s="93"/>
      <c r="AI1129" s="93"/>
      <c r="AJ1129" s="93"/>
      <c r="AK1129" s="93"/>
      <c r="AL1129" s="93"/>
    </row>
    <row r="1130" spans="1:38">
      <c r="A1130" s="60"/>
      <c r="B1130" s="60"/>
      <c r="C1130" s="60"/>
      <c r="D1130" s="60"/>
      <c r="E1130" s="92" t="s">
        <v>0</v>
      </c>
      <c r="F1130" s="92"/>
      <c r="G1130" s="92"/>
      <c r="H1130" s="1">
        <f>H1</f>
        <v>241</v>
      </c>
      <c r="I1130" s="1"/>
      <c r="J1130" s="102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  <c r="Y1130" s="93"/>
      <c r="Z1130" s="93"/>
      <c r="AA1130" s="93"/>
      <c r="AB1130" s="93"/>
      <c r="AC1130" s="93"/>
      <c r="AD1130" s="93"/>
      <c r="AE1130" s="93"/>
      <c r="AF1130" s="93"/>
      <c r="AG1130" s="93"/>
      <c r="AH1130" s="93"/>
      <c r="AI1130" s="93"/>
      <c r="AJ1130" s="93"/>
      <c r="AK1130" s="93"/>
      <c r="AL1130" s="93"/>
    </row>
    <row r="1131" spans="1:38">
      <c r="A1131" s="60"/>
      <c r="B1131" s="60"/>
      <c r="C1131" s="60"/>
      <c r="D1131" s="60"/>
      <c r="E1131" s="60"/>
      <c r="F1131" s="60"/>
      <c r="G1131" s="60"/>
      <c r="H1131" s="60"/>
      <c r="I1131" s="60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  <c r="Y1131" s="93"/>
      <c r="Z1131" s="93"/>
      <c r="AA1131" s="93"/>
      <c r="AB1131" s="93"/>
      <c r="AC1131" s="93"/>
      <c r="AD1131" s="93"/>
      <c r="AE1131" s="93"/>
      <c r="AF1131" s="93"/>
      <c r="AG1131" s="93"/>
      <c r="AH1131" s="93"/>
      <c r="AI1131" s="93"/>
      <c r="AJ1131" s="93"/>
      <c r="AK1131" s="93"/>
      <c r="AL1131" s="93"/>
    </row>
    <row r="1132" spans="1:38" ht="18">
      <c r="A1132" s="95" t="s">
        <v>117</v>
      </c>
      <c r="B1132" s="96"/>
      <c r="C1132" s="96"/>
      <c r="D1132" s="96"/>
      <c r="E1132" s="97"/>
      <c r="F1132" s="97"/>
      <c r="G1132" s="97"/>
      <c r="H1132" s="96"/>
      <c r="I1132" s="96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  <c r="Y1132" s="93"/>
      <c r="Z1132" s="93"/>
      <c r="AA1132" s="93"/>
      <c r="AB1132" s="93"/>
      <c r="AC1132" s="93"/>
      <c r="AD1132" s="93"/>
      <c r="AE1132" s="93"/>
      <c r="AF1132" s="93"/>
      <c r="AG1132" s="93"/>
      <c r="AH1132" s="93"/>
      <c r="AI1132" s="93"/>
      <c r="AJ1132" s="93"/>
      <c r="AK1132" s="93"/>
      <c r="AL1132" s="93"/>
    </row>
    <row r="1133" spans="1:38" ht="18">
      <c r="A1133" s="120"/>
      <c r="B1133" s="96"/>
      <c r="C1133" s="96"/>
      <c r="D1133" s="96"/>
      <c r="E1133" s="97"/>
      <c r="F1133" s="97"/>
      <c r="G1133" s="97"/>
      <c r="H1133" s="96"/>
      <c r="I1133" s="96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  <c r="Y1133" s="93"/>
      <c r="Z1133" s="93"/>
      <c r="AA1133" s="93"/>
      <c r="AB1133" s="93"/>
      <c r="AC1133" s="93"/>
      <c r="AD1133" s="93"/>
      <c r="AE1133" s="93"/>
      <c r="AF1133" s="93"/>
      <c r="AG1133" s="93"/>
      <c r="AH1133" s="93"/>
      <c r="AI1133" s="93"/>
      <c r="AJ1133" s="93"/>
      <c r="AK1133" s="93"/>
      <c r="AL1133" s="93"/>
    </row>
    <row r="1134" spans="1:38">
      <c r="A1134" s="60"/>
      <c r="B1134" s="34" t="s">
        <v>1</v>
      </c>
      <c r="C1134" s="63"/>
      <c r="D1134" s="64"/>
      <c r="E1134" s="65"/>
      <c r="F1134" s="66" t="s">
        <v>2</v>
      </c>
      <c r="G1134" s="64"/>
      <c r="H1134" s="65"/>
      <c r="I1134" s="2" t="s">
        <v>2</v>
      </c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  <c r="Y1134" s="93"/>
      <c r="Z1134" s="93"/>
      <c r="AA1134" s="93"/>
      <c r="AB1134" s="93"/>
      <c r="AC1134" s="93"/>
      <c r="AD1134" s="93"/>
      <c r="AE1134" s="93"/>
      <c r="AF1134" s="93"/>
      <c r="AG1134" s="93"/>
      <c r="AH1134" s="93"/>
      <c r="AI1134" s="93"/>
      <c r="AJ1134" s="93"/>
      <c r="AK1134" s="93"/>
      <c r="AL1134" s="93"/>
    </row>
    <row r="1135" spans="1:38">
      <c r="A1135" s="60"/>
      <c r="B1135" s="37"/>
      <c r="C1135" s="67" t="str">
        <f>C6</f>
        <v>2016-2017</v>
      </c>
      <c r="D1135" s="37"/>
      <c r="E1135" s="68" t="str">
        <f>E6</f>
        <v>2017-2018</v>
      </c>
      <c r="F1135" s="69" t="s">
        <v>4</v>
      </c>
      <c r="G1135" s="37"/>
      <c r="H1135" s="68" t="str">
        <f>H6</f>
        <v>2018-2019</v>
      </c>
      <c r="I1135" s="3" t="s">
        <v>4</v>
      </c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  <c r="Y1135" s="93"/>
      <c r="Z1135" s="93"/>
      <c r="AA1135" s="93"/>
      <c r="AB1135" s="93"/>
      <c r="AC1135" s="93"/>
      <c r="AD1135" s="93"/>
      <c r="AE1135" s="93"/>
      <c r="AF1135" s="93"/>
      <c r="AG1135" s="93"/>
      <c r="AH1135" s="93"/>
      <c r="AI1135" s="93"/>
      <c r="AJ1135" s="93"/>
      <c r="AK1135" s="93"/>
      <c r="AL1135" s="93"/>
    </row>
    <row r="1136" spans="1:38">
      <c r="A1136" s="60"/>
      <c r="B1136" s="39" t="s">
        <v>5</v>
      </c>
      <c r="C1136" s="70" t="s">
        <v>6</v>
      </c>
      <c r="D1136" s="37"/>
      <c r="E1136" s="71" t="s">
        <v>6</v>
      </c>
      <c r="F1136" s="72" t="s">
        <v>8</v>
      </c>
      <c r="G1136" s="37"/>
      <c r="H1136" s="71" t="s">
        <v>9</v>
      </c>
      <c r="I1136" s="22" t="s">
        <v>8</v>
      </c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  <c r="Y1136" s="93"/>
      <c r="Z1136" s="93"/>
      <c r="AA1136" s="93"/>
      <c r="AB1136" s="93"/>
      <c r="AC1136" s="93"/>
      <c r="AD1136" s="93"/>
      <c r="AE1136" s="93"/>
      <c r="AF1136" s="93"/>
      <c r="AG1136" s="93"/>
      <c r="AH1136" s="93"/>
      <c r="AI1136" s="93"/>
      <c r="AJ1136" s="93"/>
      <c r="AK1136" s="93"/>
      <c r="AL1136" s="93"/>
    </row>
    <row r="1137" spans="1:38">
      <c r="A1137" s="23"/>
      <c r="B1137" s="23"/>
      <c r="C1137" s="57"/>
      <c r="D1137" s="30"/>
      <c r="E1137" s="47"/>
      <c r="F1137" s="57"/>
      <c r="G1137" s="30"/>
      <c r="H1137" s="47"/>
      <c r="I1137" s="45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  <c r="Y1137" s="93"/>
      <c r="Z1137" s="93"/>
      <c r="AA1137" s="93"/>
      <c r="AB1137" s="93"/>
      <c r="AC1137" s="93"/>
      <c r="AD1137" s="93"/>
      <c r="AE1137" s="93"/>
      <c r="AF1137" s="93"/>
      <c r="AG1137" s="93"/>
      <c r="AH1137" s="93"/>
      <c r="AI1137" s="93"/>
      <c r="AJ1137" s="93"/>
      <c r="AK1137" s="93"/>
      <c r="AL1137" s="93"/>
    </row>
    <row r="1138" spans="1:38">
      <c r="A1138" s="26" t="s">
        <v>53</v>
      </c>
      <c r="B1138" s="26"/>
      <c r="C1138" s="59">
        <v>0</v>
      </c>
      <c r="D1138" s="30"/>
      <c r="E1138" s="59">
        <v>0</v>
      </c>
      <c r="F1138" s="25">
        <f>IF(C1138=0,0,((E1138-C1138)/C1138))</f>
        <v>0</v>
      </c>
      <c r="G1138" s="30"/>
      <c r="H1138" s="59">
        <v>0</v>
      </c>
      <c r="I1138" s="5">
        <f t="shared" ref="I1138:I1152" si="43">IF(E1138=0,0,((H1138-E1138)/E1138))</f>
        <v>0</v>
      </c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  <c r="Y1138" s="93"/>
      <c r="Z1138" s="93"/>
      <c r="AA1138" s="93"/>
      <c r="AB1138" s="93"/>
      <c r="AC1138" s="93"/>
      <c r="AD1138" s="93"/>
      <c r="AE1138" s="93"/>
      <c r="AF1138" s="93"/>
      <c r="AG1138" s="93"/>
      <c r="AH1138" s="93"/>
      <c r="AI1138" s="93"/>
      <c r="AJ1138" s="93"/>
      <c r="AK1138" s="93"/>
      <c r="AL1138" s="93"/>
    </row>
    <row r="1139" spans="1:38">
      <c r="A1139" s="26" t="s">
        <v>55</v>
      </c>
      <c r="B1139" s="26"/>
      <c r="C1139" s="55">
        <f>SUM([1]C07!$C$231:$C$245)</f>
        <v>0</v>
      </c>
      <c r="D1139" s="30"/>
      <c r="E1139" s="55">
        <f>SUM([1]C07!$D$231:$D$245)</f>
        <v>0</v>
      </c>
      <c r="F1139" s="25">
        <f t="shared" ref="F1139:F1169" si="44">IF(C1139=0,0,((E1139-C1139)/C1139))</f>
        <v>0</v>
      </c>
      <c r="G1139" s="30"/>
      <c r="H1139" s="55">
        <f>SUM([1]C07!$E$231:$E$245)</f>
        <v>0</v>
      </c>
      <c r="I1139" s="5">
        <f t="shared" si="43"/>
        <v>0</v>
      </c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  <c r="Y1139" s="93"/>
      <c r="Z1139" s="93"/>
      <c r="AA1139" s="93"/>
      <c r="AB1139" s="93"/>
      <c r="AC1139" s="93"/>
      <c r="AD1139" s="93"/>
      <c r="AE1139" s="93"/>
      <c r="AF1139" s="93"/>
      <c r="AG1139" s="93"/>
      <c r="AH1139" s="93"/>
      <c r="AI1139" s="93"/>
      <c r="AJ1139" s="93"/>
      <c r="AK1139" s="93"/>
      <c r="AL1139" s="93"/>
    </row>
    <row r="1140" spans="1:38">
      <c r="A1140" s="7" t="s">
        <v>54</v>
      </c>
      <c r="B1140" s="7"/>
      <c r="C1140" s="59">
        <v>0</v>
      </c>
      <c r="D1140" s="30"/>
      <c r="E1140" s="59">
        <v>0</v>
      </c>
      <c r="F1140" s="25">
        <f t="shared" si="44"/>
        <v>0</v>
      </c>
      <c r="G1140" s="30"/>
      <c r="H1140" s="59">
        <v>0</v>
      </c>
      <c r="I1140" s="5">
        <f t="shared" si="43"/>
        <v>0</v>
      </c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  <c r="Y1140" s="93"/>
      <c r="Z1140" s="93"/>
      <c r="AA1140" s="93"/>
      <c r="AB1140" s="93"/>
      <c r="AC1140" s="93"/>
      <c r="AD1140" s="93"/>
      <c r="AE1140" s="93"/>
      <c r="AF1140" s="93"/>
      <c r="AG1140" s="93"/>
      <c r="AH1140" s="93"/>
      <c r="AI1140" s="93"/>
      <c r="AJ1140" s="93"/>
      <c r="AK1140" s="93"/>
      <c r="AL1140" s="93"/>
    </row>
    <row r="1141" spans="1:38">
      <c r="A1141" s="7" t="s">
        <v>57</v>
      </c>
      <c r="B1141" s="7"/>
      <c r="C1141" s="59">
        <v>0</v>
      </c>
      <c r="D1141" s="30"/>
      <c r="E1141" s="59">
        <v>0</v>
      </c>
      <c r="F1141" s="25">
        <f t="shared" si="44"/>
        <v>0</v>
      </c>
      <c r="G1141" s="30"/>
      <c r="H1141" s="59">
        <v>0</v>
      </c>
      <c r="I1141" s="5">
        <f t="shared" si="43"/>
        <v>0</v>
      </c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  <c r="Y1141" s="93"/>
      <c r="Z1141" s="93"/>
      <c r="AA1141" s="93"/>
      <c r="AB1141" s="93"/>
      <c r="AC1141" s="93"/>
      <c r="AD1141" s="93"/>
      <c r="AE1141" s="93"/>
      <c r="AF1141" s="93"/>
      <c r="AG1141" s="93"/>
      <c r="AH1141" s="93"/>
      <c r="AI1141" s="93"/>
      <c r="AJ1141" s="93"/>
      <c r="AK1141" s="93"/>
      <c r="AL1141" s="93"/>
    </row>
    <row r="1142" spans="1:38">
      <c r="A1142" s="7" t="s">
        <v>59</v>
      </c>
      <c r="B1142" s="7"/>
      <c r="C1142" s="59">
        <v>0</v>
      </c>
      <c r="D1142" s="30"/>
      <c r="E1142" s="59">
        <v>0</v>
      </c>
      <c r="F1142" s="25">
        <f t="shared" si="44"/>
        <v>0</v>
      </c>
      <c r="G1142" s="30"/>
      <c r="H1142" s="59">
        <v>0</v>
      </c>
      <c r="I1142" s="5">
        <f t="shared" si="43"/>
        <v>0</v>
      </c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  <c r="Y1142" s="93"/>
      <c r="Z1142" s="93"/>
      <c r="AA1142" s="93"/>
      <c r="AB1142" s="93"/>
      <c r="AC1142" s="93"/>
      <c r="AD1142" s="93"/>
      <c r="AE1142" s="93"/>
      <c r="AF1142" s="93"/>
      <c r="AG1142" s="93"/>
      <c r="AH1142" s="93"/>
      <c r="AI1142" s="93"/>
      <c r="AJ1142" s="93"/>
      <c r="AK1142" s="93"/>
      <c r="AL1142" s="93"/>
    </row>
    <row r="1143" spans="1:38">
      <c r="A1143" s="7" t="s">
        <v>60</v>
      </c>
      <c r="B1143" s="7"/>
      <c r="C1143" s="59">
        <v>0</v>
      </c>
      <c r="D1143" s="30"/>
      <c r="E1143" s="59">
        <v>0</v>
      </c>
      <c r="F1143" s="25">
        <f t="shared" si="44"/>
        <v>0</v>
      </c>
      <c r="G1143" s="30"/>
      <c r="H1143" s="59">
        <v>0</v>
      </c>
      <c r="I1143" s="5">
        <f t="shared" si="43"/>
        <v>0</v>
      </c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  <c r="Y1143" s="93"/>
      <c r="Z1143" s="93"/>
      <c r="AA1143" s="93"/>
      <c r="AB1143" s="93"/>
      <c r="AC1143" s="93"/>
      <c r="AD1143" s="93"/>
      <c r="AE1143" s="93"/>
      <c r="AF1143" s="93"/>
      <c r="AG1143" s="93"/>
      <c r="AH1143" s="93"/>
      <c r="AI1143" s="93"/>
      <c r="AJ1143" s="93"/>
      <c r="AK1143" s="93"/>
      <c r="AL1143" s="93"/>
    </row>
    <row r="1144" spans="1:38">
      <c r="A1144" s="7" t="s">
        <v>62</v>
      </c>
      <c r="B1144" s="7"/>
      <c r="C1144" s="59">
        <v>0</v>
      </c>
      <c r="D1144" s="30"/>
      <c r="E1144" s="59">
        <v>0</v>
      </c>
      <c r="F1144" s="25">
        <f t="shared" si="44"/>
        <v>0</v>
      </c>
      <c r="G1144" s="30"/>
      <c r="H1144" s="59">
        <v>0</v>
      </c>
      <c r="I1144" s="5">
        <f t="shared" si="43"/>
        <v>0</v>
      </c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  <c r="Y1144" s="93"/>
      <c r="Z1144" s="93"/>
      <c r="AA1144" s="93"/>
      <c r="AB1144" s="93"/>
      <c r="AC1144" s="93"/>
      <c r="AD1144" s="93"/>
      <c r="AE1144" s="93"/>
      <c r="AF1144" s="93"/>
      <c r="AG1144" s="93"/>
      <c r="AH1144" s="93"/>
      <c r="AI1144" s="93"/>
      <c r="AJ1144" s="93"/>
      <c r="AK1144" s="93"/>
      <c r="AL1144" s="93"/>
    </row>
    <row r="1145" spans="1:38">
      <c r="A1145" s="7" t="s">
        <v>63</v>
      </c>
      <c r="B1145" s="7"/>
      <c r="C1145" s="59">
        <v>0</v>
      </c>
      <c r="D1145" s="30"/>
      <c r="E1145" s="59">
        <v>0</v>
      </c>
      <c r="F1145" s="25">
        <f t="shared" si="44"/>
        <v>0</v>
      </c>
      <c r="G1145" s="30"/>
      <c r="H1145" s="59">
        <v>0</v>
      </c>
      <c r="I1145" s="5">
        <f t="shared" si="43"/>
        <v>0</v>
      </c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  <c r="Y1145" s="93"/>
      <c r="Z1145" s="93"/>
      <c r="AA1145" s="93"/>
      <c r="AB1145" s="93"/>
      <c r="AC1145" s="93"/>
      <c r="AD1145" s="93"/>
      <c r="AE1145" s="93"/>
      <c r="AF1145" s="93"/>
      <c r="AG1145" s="93"/>
      <c r="AH1145" s="93"/>
      <c r="AI1145" s="93"/>
      <c r="AJ1145" s="93"/>
      <c r="AK1145" s="93"/>
      <c r="AL1145" s="93"/>
    </row>
    <row r="1146" spans="1:38">
      <c r="A1146" s="7" t="s">
        <v>107</v>
      </c>
      <c r="B1146" s="7"/>
      <c r="C1146" s="59">
        <v>0</v>
      </c>
      <c r="D1146" s="30"/>
      <c r="E1146" s="59">
        <v>0</v>
      </c>
      <c r="F1146" s="25">
        <f t="shared" si="44"/>
        <v>0</v>
      </c>
      <c r="G1146" s="30"/>
      <c r="H1146" s="59">
        <v>0</v>
      </c>
      <c r="I1146" s="5">
        <f t="shared" si="43"/>
        <v>0</v>
      </c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  <c r="Y1146" s="93"/>
      <c r="Z1146" s="93"/>
      <c r="AA1146" s="93"/>
      <c r="AB1146" s="93"/>
      <c r="AC1146" s="93"/>
      <c r="AD1146" s="93"/>
      <c r="AE1146" s="93"/>
      <c r="AF1146" s="93"/>
      <c r="AG1146" s="93"/>
      <c r="AH1146" s="93"/>
      <c r="AI1146" s="93"/>
      <c r="AJ1146" s="93"/>
      <c r="AK1146" s="93"/>
      <c r="AL1146" s="93"/>
    </row>
    <row r="1147" spans="1:38">
      <c r="A1147" s="7" t="s">
        <v>66</v>
      </c>
      <c r="B1147" s="7"/>
      <c r="C1147" s="59">
        <v>0</v>
      </c>
      <c r="D1147" s="30"/>
      <c r="E1147" s="59">
        <v>0</v>
      </c>
      <c r="F1147" s="25">
        <f t="shared" si="44"/>
        <v>0</v>
      </c>
      <c r="G1147" s="30"/>
      <c r="H1147" s="59">
        <v>0</v>
      </c>
      <c r="I1147" s="5">
        <f t="shared" si="43"/>
        <v>0</v>
      </c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  <c r="Y1147" s="93"/>
      <c r="Z1147" s="93"/>
      <c r="AA1147" s="93"/>
      <c r="AB1147" s="93"/>
      <c r="AC1147" s="93"/>
      <c r="AD1147" s="93"/>
      <c r="AE1147" s="93"/>
      <c r="AF1147" s="93"/>
      <c r="AG1147" s="93"/>
      <c r="AH1147" s="93"/>
      <c r="AI1147" s="93"/>
      <c r="AJ1147" s="93"/>
      <c r="AK1147" s="93"/>
      <c r="AL1147" s="93"/>
    </row>
    <row r="1148" spans="1:38">
      <c r="A1148" s="7" t="s">
        <v>67</v>
      </c>
      <c r="B1148" s="7"/>
      <c r="C1148" s="59">
        <v>0</v>
      </c>
      <c r="D1148" s="30"/>
      <c r="E1148" s="59">
        <v>0</v>
      </c>
      <c r="F1148" s="25">
        <f t="shared" si="44"/>
        <v>0</v>
      </c>
      <c r="G1148" s="30"/>
      <c r="H1148" s="59">
        <v>0</v>
      </c>
      <c r="I1148" s="5">
        <f t="shared" si="43"/>
        <v>0</v>
      </c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  <c r="Y1148" s="93"/>
      <c r="Z1148" s="93"/>
      <c r="AA1148" s="93"/>
      <c r="AB1148" s="93"/>
      <c r="AC1148" s="93"/>
      <c r="AD1148" s="93"/>
      <c r="AE1148" s="93"/>
      <c r="AF1148" s="93"/>
      <c r="AG1148" s="93"/>
      <c r="AH1148" s="93"/>
      <c r="AI1148" s="93"/>
      <c r="AJ1148" s="93"/>
      <c r="AK1148" s="93"/>
      <c r="AL1148" s="93"/>
    </row>
    <row r="1149" spans="1:38">
      <c r="A1149" s="7" t="s">
        <v>68</v>
      </c>
      <c r="B1149" s="7"/>
      <c r="C1149" s="55">
        <f>SUM([1]C024!$C$85:$C$99)</f>
        <v>137766</v>
      </c>
      <c r="D1149" s="30"/>
      <c r="E1149" s="55">
        <f>SUM([1]C024!$D$85:$D$99)</f>
        <v>150559</v>
      </c>
      <c r="F1149" s="25">
        <f t="shared" si="44"/>
        <v>9.2860357417650224E-2</v>
      </c>
      <c r="G1149" s="30"/>
      <c r="H1149" s="55">
        <f>SUM([1]C024!$E$85:$E$99)</f>
        <v>174838</v>
      </c>
      <c r="I1149" s="5">
        <f t="shared" si="43"/>
        <v>0.16125904130606605</v>
      </c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  <c r="Y1149" s="93"/>
      <c r="Z1149" s="93"/>
      <c r="AA1149" s="93"/>
      <c r="AB1149" s="93"/>
      <c r="AC1149" s="93"/>
      <c r="AD1149" s="93"/>
      <c r="AE1149" s="93"/>
      <c r="AF1149" s="93"/>
      <c r="AG1149" s="93"/>
      <c r="AH1149" s="93"/>
      <c r="AI1149" s="93"/>
      <c r="AJ1149" s="93"/>
      <c r="AK1149" s="93"/>
      <c r="AL1149" s="93"/>
    </row>
    <row r="1150" spans="1:38">
      <c r="A1150" s="7" t="s">
        <v>69</v>
      </c>
      <c r="B1150" s="126">
        <v>26</v>
      </c>
      <c r="C1150" s="55">
        <v>0</v>
      </c>
      <c r="D1150" s="30"/>
      <c r="E1150" s="55">
        <v>0</v>
      </c>
      <c r="F1150" s="25">
        <f t="shared" si="44"/>
        <v>0</v>
      </c>
      <c r="G1150" s="30"/>
      <c r="H1150" s="55">
        <v>0</v>
      </c>
      <c r="I1150" s="5">
        <f t="shared" si="43"/>
        <v>0</v>
      </c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  <c r="Y1150" s="93"/>
      <c r="Z1150" s="93"/>
      <c r="AA1150" s="93"/>
      <c r="AB1150" s="93"/>
      <c r="AC1150" s="93"/>
      <c r="AD1150" s="93"/>
      <c r="AE1150" s="93"/>
      <c r="AF1150" s="93"/>
      <c r="AG1150" s="93"/>
      <c r="AH1150" s="93"/>
      <c r="AI1150" s="93"/>
      <c r="AJ1150" s="93"/>
      <c r="AK1150" s="93"/>
      <c r="AL1150" s="93"/>
    </row>
    <row r="1151" spans="1:38">
      <c r="A1151" s="7" t="s">
        <v>70</v>
      </c>
      <c r="B1151" s="126">
        <v>28</v>
      </c>
      <c r="C1151" s="55">
        <v>0</v>
      </c>
      <c r="D1151" s="30"/>
      <c r="E1151" s="55">
        <v>0</v>
      </c>
      <c r="F1151" s="25">
        <f t="shared" si="44"/>
        <v>0</v>
      </c>
      <c r="G1151" s="30"/>
      <c r="H1151" s="55">
        <v>0</v>
      </c>
      <c r="I1151" s="5">
        <f t="shared" si="43"/>
        <v>0</v>
      </c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  <c r="Y1151" s="93"/>
      <c r="Z1151" s="93"/>
      <c r="AA1151" s="93"/>
      <c r="AB1151" s="93"/>
      <c r="AC1151" s="93"/>
      <c r="AD1151" s="93"/>
      <c r="AE1151" s="93"/>
      <c r="AF1151" s="93"/>
      <c r="AG1151" s="93"/>
      <c r="AH1151" s="93"/>
      <c r="AI1151" s="93"/>
      <c r="AJ1151" s="93"/>
      <c r="AK1151" s="93"/>
      <c r="AL1151" s="93"/>
    </row>
    <row r="1152" spans="1:38">
      <c r="A1152" s="7" t="s">
        <v>72</v>
      </c>
      <c r="B1152" s="126"/>
      <c r="C1152" s="55">
        <v>0</v>
      </c>
      <c r="D1152" s="30"/>
      <c r="E1152" s="55">
        <v>0</v>
      </c>
      <c r="F1152" s="25">
        <f t="shared" si="44"/>
        <v>0</v>
      </c>
      <c r="G1152" s="30"/>
      <c r="H1152" s="55">
        <v>0</v>
      </c>
      <c r="I1152" s="5">
        <f t="shared" si="43"/>
        <v>0</v>
      </c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  <c r="Y1152" s="93"/>
      <c r="Z1152" s="93"/>
      <c r="AA1152" s="93"/>
      <c r="AB1152" s="93"/>
      <c r="AC1152" s="93"/>
      <c r="AD1152" s="93"/>
      <c r="AE1152" s="93"/>
      <c r="AF1152" s="93"/>
      <c r="AG1152" s="93"/>
      <c r="AH1152" s="93"/>
      <c r="AI1152" s="93"/>
      <c r="AJ1152" s="93"/>
      <c r="AK1152" s="93"/>
      <c r="AL1152" s="93"/>
    </row>
    <row r="1153" spans="1:38">
      <c r="A1153" s="7" t="s">
        <v>56</v>
      </c>
      <c r="B1153" s="126"/>
      <c r="C1153" s="55">
        <v>0</v>
      </c>
      <c r="D1153" s="30"/>
      <c r="E1153" s="55">
        <v>0</v>
      </c>
      <c r="F1153" s="25">
        <f t="shared" si="44"/>
        <v>0</v>
      </c>
      <c r="G1153" s="30"/>
      <c r="H1153" s="55">
        <v>0</v>
      </c>
      <c r="I1153" s="5">
        <f>IF(E1153=0,0,((H1153-E1153)/E1153))</f>
        <v>0</v>
      </c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  <c r="Y1153" s="93"/>
      <c r="Z1153" s="93"/>
      <c r="AA1153" s="93"/>
      <c r="AB1153" s="93"/>
      <c r="AC1153" s="93"/>
      <c r="AD1153" s="93"/>
      <c r="AE1153" s="93"/>
      <c r="AF1153" s="93"/>
      <c r="AG1153" s="93"/>
      <c r="AH1153" s="93"/>
      <c r="AI1153" s="93"/>
      <c r="AJ1153" s="93"/>
      <c r="AK1153" s="93"/>
      <c r="AL1153" s="93"/>
    </row>
    <row r="1154" spans="1:38">
      <c r="A1154" s="7" t="s">
        <v>73</v>
      </c>
      <c r="B1154" s="126"/>
      <c r="C1154" s="55">
        <v>0</v>
      </c>
      <c r="D1154" s="30"/>
      <c r="E1154" s="55">
        <v>0</v>
      </c>
      <c r="F1154" s="25">
        <f t="shared" si="44"/>
        <v>0</v>
      </c>
      <c r="G1154" s="30"/>
      <c r="H1154" s="55">
        <v>0</v>
      </c>
      <c r="I1154" s="5">
        <f>IF(E1154=0,0,((H1154-E1154)/E1154))</f>
        <v>0</v>
      </c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  <c r="Y1154" s="93"/>
      <c r="Z1154" s="93"/>
      <c r="AA1154" s="93"/>
      <c r="AB1154" s="93"/>
      <c r="AC1154" s="93"/>
      <c r="AD1154" s="93"/>
      <c r="AE1154" s="93"/>
      <c r="AF1154" s="93"/>
      <c r="AG1154" s="93"/>
      <c r="AH1154" s="93"/>
      <c r="AI1154" s="93"/>
      <c r="AJ1154" s="93"/>
      <c r="AK1154" s="93"/>
      <c r="AL1154" s="93"/>
    </row>
    <row r="1155" spans="1:38">
      <c r="A1155" s="7" t="str">
        <f>A438</f>
        <v>Career and Postsecondary Ed.</v>
      </c>
      <c r="B1155" s="126"/>
      <c r="C1155" s="55">
        <v>0</v>
      </c>
      <c r="D1155" s="30"/>
      <c r="E1155" s="55">
        <v>0</v>
      </c>
      <c r="F1155" s="25">
        <f t="shared" si="44"/>
        <v>0</v>
      </c>
      <c r="G1155" s="30"/>
      <c r="H1155" s="55">
        <v>0</v>
      </c>
      <c r="I1155" s="5">
        <f t="shared" ref="I1155:I1159" si="45">IF(E1155=0,0,((H1155-E1155)/E1155))</f>
        <v>0</v>
      </c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  <c r="Y1155" s="93"/>
      <c r="Z1155" s="93"/>
      <c r="AA1155" s="93"/>
      <c r="AB1155" s="93"/>
      <c r="AC1155" s="93"/>
      <c r="AD1155" s="93"/>
      <c r="AE1155" s="93"/>
      <c r="AF1155" s="93"/>
      <c r="AG1155" s="93"/>
      <c r="AH1155" s="93"/>
      <c r="AI1155" s="93"/>
      <c r="AJ1155" s="93"/>
      <c r="AK1155" s="93"/>
      <c r="AL1155" s="93"/>
    </row>
    <row r="1156" spans="1:38">
      <c r="A1156" s="7" t="s">
        <v>74</v>
      </c>
      <c r="B1156" s="126"/>
      <c r="C1156" s="55">
        <f>SUM([1]C035!$C$234:$C$248)</f>
        <v>0</v>
      </c>
      <c r="D1156" s="30"/>
      <c r="E1156" s="55">
        <f>SUM([1]C035!$D$234:$D$248)</f>
        <v>0</v>
      </c>
      <c r="F1156" s="25">
        <f t="shared" si="44"/>
        <v>0</v>
      </c>
      <c r="G1156" s="30"/>
      <c r="H1156" s="55">
        <f>SUM([1]C035!$E$234:$E$248)</f>
        <v>0</v>
      </c>
      <c r="I1156" s="5">
        <f t="shared" si="45"/>
        <v>0</v>
      </c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  <c r="Y1156" s="93"/>
      <c r="Z1156" s="93"/>
      <c r="AA1156" s="93"/>
      <c r="AB1156" s="93"/>
      <c r="AC1156" s="93"/>
      <c r="AD1156" s="93"/>
      <c r="AE1156" s="93"/>
      <c r="AF1156" s="93"/>
      <c r="AG1156" s="93"/>
      <c r="AH1156" s="93"/>
      <c r="AI1156" s="93"/>
      <c r="AJ1156" s="93"/>
      <c r="AK1156" s="93"/>
      <c r="AL1156" s="93"/>
    </row>
    <row r="1157" spans="1:38">
      <c r="A1157" s="7" t="s">
        <v>108</v>
      </c>
      <c r="B1157" s="126">
        <v>42</v>
      </c>
      <c r="C1157" s="55">
        <v>0</v>
      </c>
      <c r="D1157" s="30"/>
      <c r="E1157" s="56">
        <v>0</v>
      </c>
      <c r="F1157" s="25">
        <f t="shared" si="44"/>
        <v>0</v>
      </c>
      <c r="G1157" s="30"/>
      <c r="H1157" s="56">
        <v>0</v>
      </c>
      <c r="I1157" s="5">
        <f t="shared" si="45"/>
        <v>0</v>
      </c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  <c r="Y1157" s="93"/>
      <c r="Z1157" s="93"/>
      <c r="AA1157" s="93"/>
      <c r="AB1157" s="93"/>
      <c r="AC1157" s="93"/>
      <c r="AD1157" s="93"/>
      <c r="AE1157" s="93"/>
      <c r="AF1157" s="93"/>
      <c r="AG1157" s="93"/>
      <c r="AH1157" s="93"/>
      <c r="AI1157" s="93"/>
      <c r="AJ1157" s="93"/>
      <c r="AK1157" s="93"/>
      <c r="AL1157" s="93"/>
    </row>
    <row r="1158" spans="1:38">
      <c r="A1158" s="7" t="s">
        <v>77</v>
      </c>
      <c r="B1158" s="126">
        <v>44</v>
      </c>
      <c r="C1158" s="55">
        <v>0</v>
      </c>
      <c r="D1158" s="30"/>
      <c r="E1158" s="56">
        <v>0</v>
      </c>
      <c r="F1158" s="25">
        <f t="shared" si="44"/>
        <v>0</v>
      </c>
      <c r="G1158" s="30"/>
      <c r="H1158" s="56">
        <v>0</v>
      </c>
      <c r="I1158" s="5">
        <f t="shared" si="45"/>
        <v>0</v>
      </c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  <c r="Y1158" s="93"/>
      <c r="Z1158" s="93"/>
      <c r="AA1158" s="93"/>
      <c r="AB1158" s="93"/>
      <c r="AC1158" s="93"/>
      <c r="AD1158" s="93"/>
      <c r="AE1158" s="93"/>
      <c r="AF1158" s="93"/>
      <c r="AG1158" s="93"/>
      <c r="AH1158" s="93"/>
      <c r="AI1158" s="93"/>
      <c r="AJ1158" s="93"/>
      <c r="AK1158" s="93"/>
      <c r="AL1158" s="93"/>
    </row>
    <row r="1159" spans="1:38">
      <c r="A1159" s="7" t="s">
        <v>79</v>
      </c>
      <c r="B1159" s="126">
        <v>45</v>
      </c>
      <c r="C1159" s="55">
        <v>0</v>
      </c>
      <c r="D1159" s="30"/>
      <c r="E1159" s="56">
        <v>0</v>
      </c>
      <c r="F1159" s="25">
        <f t="shared" si="44"/>
        <v>0</v>
      </c>
      <c r="G1159" s="30"/>
      <c r="H1159" s="56">
        <v>0</v>
      </c>
      <c r="I1159" s="5">
        <f t="shared" si="45"/>
        <v>0</v>
      </c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  <c r="Y1159" s="93"/>
      <c r="Z1159" s="93"/>
      <c r="AA1159" s="93"/>
      <c r="AB1159" s="93"/>
      <c r="AC1159" s="93"/>
      <c r="AD1159" s="93"/>
      <c r="AE1159" s="93"/>
      <c r="AF1159" s="93"/>
      <c r="AG1159" s="93"/>
      <c r="AH1159" s="93"/>
      <c r="AI1159" s="93"/>
      <c r="AJ1159" s="93"/>
      <c r="AK1159" s="93"/>
      <c r="AL1159" s="93"/>
    </row>
    <row r="1160" spans="1:38">
      <c r="A1160" s="7" t="s">
        <v>109</v>
      </c>
      <c r="B1160" s="126">
        <v>46</v>
      </c>
      <c r="C1160" s="55">
        <v>0</v>
      </c>
      <c r="D1160" s="30"/>
      <c r="E1160" s="56">
        <v>0</v>
      </c>
      <c r="F1160" s="25">
        <f t="shared" si="44"/>
        <v>0</v>
      </c>
      <c r="G1160" s="30"/>
      <c r="H1160" s="140"/>
      <c r="I1160" s="129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  <c r="Y1160" s="93"/>
      <c r="Z1160" s="93"/>
      <c r="AA1160" s="93"/>
      <c r="AB1160" s="93"/>
      <c r="AC1160" s="93"/>
      <c r="AD1160" s="93"/>
      <c r="AE1160" s="93"/>
      <c r="AF1160" s="93"/>
      <c r="AG1160" s="93"/>
      <c r="AH1160" s="93"/>
      <c r="AI1160" s="93"/>
      <c r="AJ1160" s="93"/>
      <c r="AK1160" s="93"/>
      <c r="AL1160" s="93"/>
    </row>
    <row r="1161" spans="1:38">
      <c r="A1161" s="7" t="s">
        <v>81</v>
      </c>
      <c r="B1161" s="126"/>
      <c r="C1161" s="55">
        <f>[1]C051!$C$37</f>
        <v>0</v>
      </c>
      <c r="D1161" s="30"/>
      <c r="E1161" s="55">
        <f>[1]C051!$D$37</f>
        <v>0</v>
      </c>
      <c r="F1161" s="25">
        <f t="shared" si="44"/>
        <v>0</v>
      </c>
      <c r="G1161" s="30"/>
      <c r="H1161" s="55">
        <f>[1]C051!$E$37</f>
        <v>0</v>
      </c>
      <c r="I1161" s="5">
        <f>IF(E1161=0,0,((H1161-E1161)/E1161))</f>
        <v>0</v>
      </c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  <c r="Y1161" s="93"/>
      <c r="Z1161" s="93"/>
      <c r="AA1161" s="93"/>
      <c r="AB1161" s="93"/>
      <c r="AC1161" s="93"/>
      <c r="AD1161" s="93"/>
      <c r="AE1161" s="93"/>
      <c r="AF1161" s="93"/>
      <c r="AG1161" s="93"/>
      <c r="AH1161" s="93"/>
      <c r="AI1161" s="93"/>
      <c r="AJ1161" s="93"/>
      <c r="AK1161" s="93"/>
      <c r="AL1161" s="93"/>
    </row>
    <row r="1162" spans="1:38">
      <c r="A1162" s="7" t="s">
        <v>83</v>
      </c>
      <c r="B1162" s="126"/>
      <c r="C1162" s="55">
        <v>0</v>
      </c>
      <c r="D1162" s="30"/>
      <c r="E1162" s="55">
        <v>0</v>
      </c>
      <c r="F1162" s="25">
        <f t="shared" si="44"/>
        <v>0</v>
      </c>
      <c r="G1162" s="30"/>
      <c r="H1162" s="140"/>
      <c r="I1162" s="129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  <c r="Y1162" s="93"/>
      <c r="Z1162" s="93"/>
      <c r="AA1162" s="93"/>
      <c r="AB1162" s="93"/>
      <c r="AC1162" s="93"/>
      <c r="AD1162" s="93"/>
      <c r="AE1162" s="93"/>
      <c r="AF1162" s="93"/>
      <c r="AG1162" s="93"/>
      <c r="AH1162" s="93"/>
      <c r="AI1162" s="93"/>
      <c r="AJ1162" s="93"/>
      <c r="AK1162" s="93"/>
      <c r="AL1162" s="93"/>
    </row>
    <row r="1163" spans="1:38">
      <c r="A1163" s="7" t="s">
        <v>115</v>
      </c>
      <c r="B1163" s="126">
        <v>54</v>
      </c>
      <c r="C1163" s="55">
        <v>0</v>
      </c>
      <c r="D1163" s="30"/>
      <c r="E1163" s="56">
        <v>0</v>
      </c>
      <c r="F1163" s="25">
        <f t="shared" si="44"/>
        <v>0</v>
      </c>
      <c r="G1163" s="30"/>
      <c r="H1163" s="140"/>
      <c r="I1163" s="129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  <c r="Y1163" s="93"/>
      <c r="Z1163" s="93"/>
      <c r="AA1163" s="93"/>
      <c r="AB1163" s="93"/>
      <c r="AC1163" s="93"/>
      <c r="AD1163" s="93"/>
      <c r="AE1163" s="93"/>
      <c r="AF1163" s="93"/>
      <c r="AG1163" s="93"/>
      <c r="AH1163" s="93"/>
      <c r="AI1163" s="93"/>
      <c r="AJ1163" s="93"/>
      <c r="AK1163" s="93"/>
      <c r="AL1163" s="93"/>
    </row>
    <row r="1164" spans="1:38">
      <c r="A1164" s="7" t="s">
        <v>85</v>
      </c>
      <c r="B1164" s="126"/>
      <c r="C1164" s="55">
        <v>0</v>
      </c>
      <c r="D1164" s="30"/>
      <c r="E1164" s="55">
        <v>0</v>
      </c>
      <c r="F1164" s="25">
        <f t="shared" si="44"/>
        <v>0</v>
      </c>
      <c r="G1164" s="30"/>
      <c r="H1164" s="140"/>
      <c r="I1164" s="129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  <c r="Y1164" s="93"/>
      <c r="Z1164" s="93"/>
      <c r="AA1164" s="93"/>
      <c r="AB1164" s="93"/>
      <c r="AC1164" s="93"/>
      <c r="AD1164" s="93"/>
      <c r="AE1164" s="93"/>
      <c r="AF1164" s="93"/>
      <c r="AG1164" s="93"/>
      <c r="AH1164" s="93"/>
      <c r="AI1164" s="93"/>
      <c r="AJ1164" s="93"/>
      <c r="AK1164" s="93"/>
      <c r="AL1164" s="93"/>
    </row>
    <row r="1165" spans="1:38">
      <c r="A1165" s="7" t="str">
        <f>A1404</f>
        <v>Bond and Interest #1</v>
      </c>
      <c r="B1165" s="126">
        <v>62</v>
      </c>
      <c r="C1165" s="55">
        <v>0</v>
      </c>
      <c r="D1165" s="30"/>
      <c r="E1165" s="56">
        <v>0</v>
      </c>
      <c r="F1165" s="25">
        <f t="shared" si="44"/>
        <v>0</v>
      </c>
      <c r="G1165" s="30"/>
      <c r="H1165" s="56">
        <v>0</v>
      </c>
      <c r="I1165" s="5">
        <f t="shared" ref="I1165:I1169" si="46">IF(E1165=0,0,((H1165-E1165)/E1165))</f>
        <v>0</v>
      </c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  <c r="Y1165" s="93"/>
      <c r="Z1165" s="93"/>
      <c r="AA1165" s="93"/>
      <c r="AB1165" s="93"/>
      <c r="AC1165" s="93"/>
      <c r="AD1165" s="93"/>
      <c r="AE1165" s="93"/>
      <c r="AF1165" s="93"/>
      <c r="AG1165" s="93"/>
      <c r="AH1165" s="93"/>
      <c r="AI1165" s="93"/>
      <c r="AJ1165" s="93"/>
      <c r="AK1165" s="93"/>
      <c r="AL1165" s="93"/>
    </row>
    <row r="1166" spans="1:38">
      <c r="A1166" s="7" t="str">
        <f>A1405</f>
        <v>Bond and Interest #2</v>
      </c>
      <c r="B1166" s="126">
        <v>63</v>
      </c>
      <c r="C1166" s="55">
        <v>0</v>
      </c>
      <c r="D1166" s="30"/>
      <c r="E1166" s="56">
        <v>0</v>
      </c>
      <c r="F1166" s="25">
        <f t="shared" si="44"/>
        <v>0</v>
      </c>
      <c r="G1166" s="30"/>
      <c r="H1166" s="56">
        <v>0</v>
      </c>
      <c r="I1166" s="5">
        <f t="shared" si="46"/>
        <v>0</v>
      </c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  <c r="Y1166" s="93"/>
      <c r="Z1166" s="93"/>
      <c r="AA1166" s="93"/>
      <c r="AB1166" s="93"/>
      <c r="AC1166" s="93"/>
      <c r="AD1166" s="93"/>
      <c r="AE1166" s="93"/>
      <c r="AF1166" s="93"/>
      <c r="AG1166" s="93"/>
      <c r="AH1166" s="93"/>
      <c r="AI1166" s="93"/>
      <c r="AJ1166" s="93"/>
      <c r="AK1166" s="93"/>
      <c r="AL1166" s="93"/>
    </row>
    <row r="1167" spans="1:38">
      <c r="A1167" s="7" t="s">
        <v>86</v>
      </c>
      <c r="B1167" s="126">
        <v>66</v>
      </c>
      <c r="C1167" s="55">
        <v>0</v>
      </c>
      <c r="D1167" s="30"/>
      <c r="E1167" s="56">
        <v>0</v>
      </c>
      <c r="F1167" s="25">
        <f t="shared" si="44"/>
        <v>0</v>
      </c>
      <c r="G1167" s="30"/>
      <c r="H1167" s="56">
        <v>0</v>
      </c>
      <c r="I1167" s="5">
        <f t="shared" si="46"/>
        <v>0</v>
      </c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  <c r="Y1167" s="93"/>
      <c r="Z1167" s="93"/>
      <c r="AA1167" s="93"/>
      <c r="AB1167" s="93"/>
      <c r="AC1167" s="93"/>
      <c r="AD1167" s="93"/>
      <c r="AE1167" s="93"/>
      <c r="AF1167" s="93"/>
      <c r="AG1167" s="93"/>
      <c r="AH1167" s="93"/>
      <c r="AI1167" s="93"/>
      <c r="AJ1167" s="93"/>
      <c r="AK1167" s="93"/>
      <c r="AL1167" s="93"/>
    </row>
    <row r="1168" spans="1:38">
      <c r="A1168" s="7" t="s">
        <v>87</v>
      </c>
      <c r="B1168" s="126">
        <v>67</v>
      </c>
      <c r="C1168" s="55">
        <v>0</v>
      </c>
      <c r="D1168" s="30"/>
      <c r="E1168" s="56">
        <v>0</v>
      </c>
      <c r="F1168" s="25">
        <f t="shared" si="44"/>
        <v>0</v>
      </c>
      <c r="G1168" s="30"/>
      <c r="H1168" s="56">
        <v>0</v>
      </c>
      <c r="I1168" s="5">
        <f t="shared" si="46"/>
        <v>0</v>
      </c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  <c r="Y1168" s="93"/>
      <c r="Z1168" s="93"/>
      <c r="AA1168" s="93"/>
      <c r="AB1168" s="93"/>
      <c r="AC1168" s="93"/>
      <c r="AD1168" s="93"/>
      <c r="AE1168" s="93"/>
      <c r="AF1168" s="93"/>
      <c r="AG1168" s="93"/>
      <c r="AH1168" s="93"/>
      <c r="AI1168" s="93"/>
      <c r="AJ1168" s="93"/>
      <c r="AK1168" s="93"/>
      <c r="AL1168" s="93"/>
    </row>
    <row r="1169" spans="1:38">
      <c r="A1169" s="7" t="s">
        <v>88</v>
      </c>
      <c r="B1169" s="126">
        <v>68</v>
      </c>
      <c r="C1169" s="55">
        <v>0</v>
      </c>
      <c r="D1169" s="30"/>
      <c r="E1169" s="56">
        <v>0</v>
      </c>
      <c r="F1169" s="25">
        <f t="shared" si="44"/>
        <v>0</v>
      </c>
      <c r="G1169" s="30"/>
      <c r="H1169" s="56">
        <v>0</v>
      </c>
      <c r="I1169" s="5">
        <f t="shared" si="46"/>
        <v>0</v>
      </c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  <c r="Y1169" s="93"/>
      <c r="Z1169" s="93"/>
      <c r="AA1169" s="93"/>
      <c r="AB1169" s="93"/>
      <c r="AC1169" s="93"/>
      <c r="AD1169" s="93"/>
      <c r="AE1169" s="93"/>
      <c r="AF1169" s="93"/>
      <c r="AG1169" s="93"/>
      <c r="AH1169" s="93"/>
      <c r="AI1169" s="93"/>
      <c r="AJ1169" s="93"/>
      <c r="AK1169" s="93"/>
      <c r="AL1169" s="93"/>
    </row>
    <row r="1170" spans="1:38">
      <c r="A1170" s="150"/>
      <c r="B1170" s="150"/>
      <c r="C1170" s="151"/>
      <c r="D1170" s="132"/>
      <c r="E1170" s="152"/>
      <c r="F1170" s="148"/>
      <c r="G1170" s="132"/>
      <c r="H1170" s="152"/>
      <c r="I1170" s="129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  <c r="Y1170" s="93"/>
      <c r="Z1170" s="93"/>
      <c r="AA1170" s="93"/>
      <c r="AB1170" s="93"/>
      <c r="AC1170" s="93"/>
      <c r="AD1170" s="93"/>
      <c r="AE1170" s="93"/>
      <c r="AF1170" s="93"/>
      <c r="AG1170" s="93"/>
      <c r="AH1170" s="93"/>
      <c r="AI1170" s="93"/>
      <c r="AJ1170" s="93"/>
      <c r="AK1170" s="93"/>
      <c r="AL1170" s="93"/>
    </row>
    <row r="1171" spans="1:38">
      <c r="A1171" s="62" t="s">
        <v>89</v>
      </c>
      <c r="B1171" s="7"/>
      <c r="C1171" s="55">
        <f>SUM(C1138:C1169)</f>
        <v>137766</v>
      </c>
      <c r="D1171" s="30"/>
      <c r="E1171" s="56">
        <f>SUM(E1138:E1169)</f>
        <v>150559</v>
      </c>
      <c r="F1171" s="25">
        <f t="shared" ref="F1171:F1173" si="47">IF(C1171=0,0,((E1171-C1171)/C1171))</f>
        <v>9.2860357417650224E-2</v>
      </c>
      <c r="G1171" s="30"/>
      <c r="H1171" s="56">
        <f>SUM(H1138:H1169)</f>
        <v>174838</v>
      </c>
      <c r="I1171" s="5">
        <f>IF(E1171=0,0,((H1171-E1171)/E1171))</f>
        <v>0.16125904130606605</v>
      </c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  <c r="Y1171" s="93"/>
      <c r="Z1171" s="93"/>
      <c r="AA1171" s="93"/>
      <c r="AB1171" s="93"/>
      <c r="AC1171" s="93"/>
      <c r="AD1171" s="93"/>
      <c r="AE1171" s="93"/>
      <c r="AF1171" s="93"/>
      <c r="AG1171" s="93"/>
      <c r="AH1171" s="93"/>
      <c r="AI1171" s="93"/>
      <c r="AJ1171" s="93"/>
      <c r="AK1171" s="93"/>
      <c r="AL1171" s="93"/>
    </row>
    <row r="1172" spans="1:38">
      <c r="A1172" s="7" t="s">
        <v>91</v>
      </c>
      <c r="B1172" s="7"/>
      <c r="C1172" s="73">
        <f>H1646</f>
        <v>193</v>
      </c>
      <c r="D1172" s="30"/>
      <c r="E1172" s="74">
        <f>J1646</f>
        <v>199.5</v>
      </c>
      <c r="F1172" s="25">
        <f t="shared" si="47"/>
        <v>3.367875647668394E-2</v>
      </c>
      <c r="G1172" s="30"/>
      <c r="H1172" s="74">
        <f>L1646</f>
        <v>200</v>
      </c>
      <c r="I1172" s="5">
        <f>IF(E1172=0,0,((H1172-E1172)/E1172))</f>
        <v>2.5062656641604009E-3</v>
      </c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  <c r="Y1172" s="93"/>
      <c r="Z1172" s="93"/>
      <c r="AA1172" s="93"/>
      <c r="AB1172" s="93"/>
      <c r="AC1172" s="93"/>
      <c r="AD1172" s="93"/>
      <c r="AE1172" s="93"/>
      <c r="AF1172" s="93"/>
      <c r="AG1172" s="93"/>
      <c r="AH1172" s="93"/>
      <c r="AI1172" s="93"/>
      <c r="AJ1172" s="93"/>
      <c r="AK1172" s="93"/>
      <c r="AL1172" s="93"/>
    </row>
    <row r="1173" spans="1:38">
      <c r="A1173" s="7" t="s">
        <v>22</v>
      </c>
      <c r="B1173" s="7"/>
      <c r="C1173" s="55">
        <f>IF(C1171=0,0,C1171/C1172)</f>
        <v>713.81347150259069</v>
      </c>
      <c r="D1173" s="30"/>
      <c r="E1173" s="56">
        <f>IF(E1171=0,0,E1171/E1172)</f>
        <v>754.6817042606516</v>
      </c>
      <c r="F1173" s="25">
        <f t="shared" si="47"/>
        <v>5.7253378353917195E-2</v>
      </c>
      <c r="G1173" s="30"/>
      <c r="H1173" s="56">
        <f>IF(H1171=0,0,H1171/H1172)</f>
        <v>874.19</v>
      </c>
      <c r="I1173" s="5">
        <f>IF(E1173=0,0,((H1173-E1173)/E1173))</f>
        <v>0.15835589370280101</v>
      </c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  <c r="Y1173" s="93"/>
      <c r="Z1173" s="93"/>
      <c r="AA1173" s="93"/>
      <c r="AB1173" s="93"/>
      <c r="AC1173" s="93"/>
      <c r="AD1173" s="93"/>
      <c r="AE1173" s="93"/>
      <c r="AF1173" s="93"/>
      <c r="AG1173" s="93"/>
      <c r="AH1173" s="93"/>
      <c r="AI1173" s="93"/>
      <c r="AJ1173" s="93"/>
      <c r="AK1173" s="93"/>
      <c r="AL1173" s="93"/>
    </row>
    <row r="1174" spans="1:38">
      <c r="A1174" s="150"/>
      <c r="B1174" s="150"/>
      <c r="C1174" s="151"/>
      <c r="D1174" s="132"/>
      <c r="E1174" s="152"/>
      <c r="F1174" s="153"/>
      <c r="G1174" s="132"/>
      <c r="H1174" s="152"/>
      <c r="I1174" s="154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  <c r="Y1174" s="93"/>
      <c r="Z1174" s="93"/>
      <c r="AA1174" s="93"/>
      <c r="AB1174" s="93"/>
      <c r="AC1174" s="93"/>
      <c r="AD1174" s="93"/>
      <c r="AE1174" s="93"/>
      <c r="AF1174" s="93"/>
      <c r="AG1174" s="93"/>
      <c r="AH1174" s="93"/>
      <c r="AI1174" s="93"/>
      <c r="AJ1174" s="93"/>
      <c r="AK1174" s="93"/>
      <c r="AL1174" s="93"/>
    </row>
    <row r="1175" spans="1:38">
      <c r="A1175" s="7" t="s">
        <v>93</v>
      </c>
      <c r="B1175" s="7"/>
      <c r="C1175" s="55">
        <v>0</v>
      </c>
      <c r="D1175" s="30"/>
      <c r="E1175" s="55">
        <v>0</v>
      </c>
      <c r="F1175" s="25">
        <f t="shared" ref="F1175:F1177" si="48">IF(C1175=0,0,((E1175-C1175)/C1175))</f>
        <v>0</v>
      </c>
      <c r="G1175" s="30"/>
      <c r="H1175" s="55">
        <v>0</v>
      </c>
      <c r="I1175" s="5">
        <f>IF(E1175=0,0,((H1175-E1175)/E1175))</f>
        <v>0</v>
      </c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  <c r="Y1175" s="93"/>
      <c r="Z1175" s="93"/>
      <c r="AA1175" s="93"/>
      <c r="AB1175" s="93"/>
      <c r="AC1175" s="93"/>
      <c r="AD1175" s="93"/>
      <c r="AE1175" s="93"/>
      <c r="AF1175" s="93"/>
      <c r="AG1175" s="93"/>
      <c r="AH1175" s="93"/>
      <c r="AI1175" s="93"/>
      <c r="AJ1175" s="93"/>
      <c r="AK1175" s="93"/>
      <c r="AL1175" s="93"/>
    </row>
    <row r="1176" spans="1:38">
      <c r="A1176" s="7" t="s">
        <v>94</v>
      </c>
      <c r="B1176" s="7"/>
      <c r="C1176" s="55">
        <v>0</v>
      </c>
      <c r="D1176" s="30"/>
      <c r="E1176" s="55">
        <v>0</v>
      </c>
      <c r="F1176" s="25">
        <f t="shared" si="48"/>
        <v>0</v>
      </c>
      <c r="G1176" s="30"/>
      <c r="H1176" s="55">
        <v>0</v>
      </c>
      <c r="I1176" s="5">
        <f>IF(E1176=0,0,((H1176-E1176)/E1176))</f>
        <v>0</v>
      </c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  <c r="Y1176" s="93"/>
      <c r="Z1176" s="93"/>
      <c r="AA1176" s="93"/>
      <c r="AB1176" s="93"/>
      <c r="AC1176" s="93"/>
      <c r="AD1176" s="93"/>
      <c r="AE1176" s="93"/>
      <c r="AF1176" s="93"/>
      <c r="AG1176" s="93"/>
      <c r="AH1176" s="93"/>
      <c r="AI1176" s="93"/>
      <c r="AJ1176" s="93"/>
      <c r="AK1176" s="93"/>
      <c r="AL1176" s="93"/>
    </row>
    <row r="1177" spans="1:38">
      <c r="A1177" s="7" t="s">
        <v>96</v>
      </c>
      <c r="B1177" s="7"/>
      <c r="C1177" s="55">
        <v>0</v>
      </c>
      <c r="D1177" s="30"/>
      <c r="E1177" s="55">
        <v>0</v>
      </c>
      <c r="F1177" s="25">
        <f t="shared" si="48"/>
        <v>0</v>
      </c>
      <c r="G1177" s="30"/>
      <c r="H1177" s="55">
        <v>0</v>
      </c>
      <c r="I1177" s="5">
        <f>IF(E1177=0,0,((H1177-E1177)/E1177))</f>
        <v>0</v>
      </c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  <c r="Y1177" s="93"/>
      <c r="Z1177" s="93"/>
      <c r="AA1177" s="93"/>
      <c r="AB1177" s="93"/>
      <c r="AC1177" s="93"/>
      <c r="AD1177" s="93"/>
      <c r="AE1177" s="93"/>
      <c r="AF1177" s="93"/>
      <c r="AG1177" s="93"/>
      <c r="AH1177" s="93"/>
      <c r="AI1177" s="93"/>
      <c r="AJ1177" s="93"/>
      <c r="AK1177" s="93"/>
      <c r="AL1177" s="93"/>
    </row>
    <row r="1178" spans="1:38">
      <c r="A1178" s="50" t="s">
        <v>97</v>
      </c>
      <c r="B1178" s="26"/>
      <c r="C1178" s="59">
        <f>SUM(C1175:C1177,C1171)</f>
        <v>137766</v>
      </c>
      <c r="D1178" s="21"/>
      <c r="E1178" s="59">
        <f>SUM(E1175:E1177,E1171)</f>
        <v>150559</v>
      </c>
      <c r="F1178" s="25">
        <f>IF(C1178=0,0,((E1178-C1178)/C1178))</f>
        <v>9.2860357417650224E-2</v>
      </c>
      <c r="G1178" s="21"/>
      <c r="H1178" s="59">
        <f>SUM(H1175:H1177,H1171)</f>
        <v>174838</v>
      </c>
      <c r="I1178" s="5">
        <f>IF(E1178=0,0,((H1178-E1178)/E1178))</f>
        <v>0.16125904130606605</v>
      </c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  <c r="Y1178" s="93"/>
      <c r="Z1178" s="93"/>
      <c r="AA1178" s="93"/>
      <c r="AB1178" s="93"/>
      <c r="AC1178" s="93"/>
      <c r="AD1178" s="93"/>
      <c r="AE1178" s="93"/>
      <c r="AF1178" s="93"/>
      <c r="AG1178" s="93"/>
      <c r="AH1178" s="93"/>
      <c r="AI1178" s="93"/>
      <c r="AJ1178" s="93"/>
      <c r="AK1178" s="93"/>
      <c r="AL1178" s="93"/>
    </row>
    <row r="1179" spans="1:38">
      <c r="A1179" s="60"/>
      <c r="B1179" s="60"/>
      <c r="C1179" s="16"/>
      <c r="D1179" s="60"/>
      <c r="E1179" s="16"/>
      <c r="F1179" s="17"/>
      <c r="G1179" s="60"/>
      <c r="H1179" s="16"/>
      <c r="I1179" s="17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  <c r="Y1179" s="93"/>
      <c r="Z1179" s="93"/>
      <c r="AA1179" s="93"/>
      <c r="AB1179" s="93"/>
      <c r="AC1179" s="93"/>
      <c r="AD1179" s="93"/>
      <c r="AE1179" s="93"/>
      <c r="AF1179" s="93"/>
      <c r="AG1179" s="93"/>
      <c r="AH1179" s="93"/>
      <c r="AI1179" s="93"/>
      <c r="AJ1179" s="93"/>
      <c r="AK1179" s="93"/>
      <c r="AL1179" s="93"/>
    </row>
    <row r="1180" spans="1:38">
      <c r="A1180" s="60"/>
      <c r="B1180" s="60"/>
      <c r="C1180" s="16"/>
      <c r="D1180" s="60"/>
      <c r="E1180" s="16"/>
      <c r="F1180" s="17"/>
      <c r="G1180" s="60"/>
      <c r="H1180" s="16"/>
      <c r="I1180" s="17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  <c r="Y1180" s="93"/>
      <c r="Z1180" s="93"/>
      <c r="AA1180" s="93"/>
      <c r="AB1180" s="93"/>
      <c r="AC1180" s="93"/>
      <c r="AD1180" s="93"/>
      <c r="AE1180" s="93"/>
      <c r="AF1180" s="93"/>
      <c r="AG1180" s="93"/>
      <c r="AH1180" s="93"/>
      <c r="AI1180" s="93"/>
      <c r="AJ1180" s="93"/>
      <c r="AK1180" s="93"/>
      <c r="AL1180" s="93"/>
    </row>
    <row r="1181" spans="1:38">
      <c r="A1181" s="60"/>
      <c r="B1181" s="60"/>
      <c r="C1181" s="16"/>
      <c r="D1181" s="60"/>
      <c r="E1181" s="16"/>
      <c r="F1181" s="17"/>
      <c r="G1181" s="60"/>
      <c r="H1181" s="16"/>
      <c r="I1181" s="17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  <c r="Y1181" s="93"/>
      <c r="Z1181" s="93"/>
      <c r="AA1181" s="93"/>
      <c r="AB1181" s="93"/>
      <c r="AC1181" s="93"/>
      <c r="AD1181" s="93"/>
      <c r="AE1181" s="93"/>
      <c r="AF1181" s="93"/>
      <c r="AG1181" s="93"/>
      <c r="AH1181" s="93"/>
      <c r="AI1181" s="93"/>
      <c r="AJ1181" s="93"/>
      <c r="AK1181" s="93"/>
      <c r="AL1181" s="93"/>
    </row>
    <row r="1182" spans="1:38">
      <c r="A1182" s="60"/>
      <c r="B1182" s="60"/>
      <c r="C1182" s="16"/>
      <c r="D1182" s="60"/>
      <c r="E1182" s="16"/>
      <c r="F1182" s="17"/>
      <c r="G1182" s="60"/>
      <c r="H1182" s="16"/>
      <c r="I1182" s="17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  <c r="Y1182" s="93"/>
      <c r="Z1182" s="93"/>
      <c r="AA1182" s="93"/>
      <c r="AB1182" s="93"/>
      <c r="AC1182" s="93"/>
      <c r="AD1182" s="93"/>
      <c r="AE1182" s="93"/>
      <c r="AF1182" s="93"/>
      <c r="AG1182" s="93"/>
      <c r="AH1182" s="93"/>
      <c r="AI1182" s="93"/>
      <c r="AJ1182" s="93"/>
      <c r="AK1182" s="93"/>
      <c r="AL1182" s="93"/>
    </row>
    <row r="1183" spans="1:38">
      <c r="A1183" s="60"/>
      <c r="B1183" s="60"/>
      <c r="C1183" s="16"/>
      <c r="D1183" s="60"/>
      <c r="E1183" s="16"/>
      <c r="F1183" s="17"/>
      <c r="G1183" s="60"/>
      <c r="H1183" s="16"/>
      <c r="I1183" s="17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  <c r="Y1183" s="93"/>
      <c r="Z1183" s="93"/>
      <c r="AA1183" s="93"/>
      <c r="AB1183" s="93"/>
      <c r="AC1183" s="93"/>
      <c r="AD1183" s="93"/>
      <c r="AE1183" s="93"/>
      <c r="AF1183" s="93"/>
      <c r="AG1183" s="93"/>
      <c r="AH1183" s="93"/>
      <c r="AI1183" s="93"/>
      <c r="AJ1183" s="93"/>
      <c r="AK1183" s="93"/>
      <c r="AL1183" s="93"/>
    </row>
    <row r="1184" spans="1:38">
      <c r="A1184" s="60"/>
      <c r="B1184" s="60"/>
      <c r="C1184" s="16"/>
      <c r="D1184" s="60"/>
      <c r="E1184" s="16"/>
      <c r="F1184" s="17"/>
      <c r="G1184" s="60"/>
      <c r="H1184" s="16"/>
      <c r="I1184" s="17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  <c r="Y1184" s="93"/>
      <c r="Z1184" s="93"/>
      <c r="AA1184" s="93"/>
      <c r="AB1184" s="93"/>
      <c r="AC1184" s="93"/>
      <c r="AD1184" s="93"/>
      <c r="AE1184" s="93"/>
      <c r="AF1184" s="93"/>
      <c r="AG1184" s="93"/>
      <c r="AH1184" s="93"/>
      <c r="AI1184" s="93"/>
      <c r="AJ1184" s="93"/>
      <c r="AK1184" s="93"/>
      <c r="AL1184" s="93"/>
    </row>
    <row r="1185" spans="1:38">
      <c r="A1185" s="60"/>
      <c r="B1185" s="60"/>
      <c r="C1185" s="16"/>
      <c r="D1185" s="60"/>
      <c r="E1185" s="16"/>
      <c r="F1185" s="17"/>
      <c r="G1185" s="60"/>
      <c r="H1185" s="16"/>
      <c r="I1185" s="17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  <c r="Y1185" s="93"/>
      <c r="Z1185" s="93"/>
      <c r="AA1185" s="93"/>
      <c r="AB1185" s="93"/>
      <c r="AC1185" s="93"/>
      <c r="AD1185" s="93"/>
      <c r="AE1185" s="93"/>
      <c r="AF1185" s="93"/>
      <c r="AG1185" s="93"/>
      <c r="AH1185" s="93"/>
      <c r="AI1185" s="93"/>
      <c r="AJ1185" s="93"/>
      <c r="AK1185" s="93"/>
      <c r="AL1185" s="93"/>
    </row>
    <row r="1186" spans="1:38">
      <c r="A1186" s="60"/>
      <c r="B1186" s="60"/>
      <c r="C1186" s="16"/>
      <c r="D1186" s="60"/>
      <c r="E1186" s="16"/>
      <c r="F1186" s="17"/>
      <c r="G1186" s="60"/>
      <c r="H1186" s="16"/>
      <c r="I1186" s="17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  <c r="Y1186" s="93"/>
      <c r="Z1186" s="93"/>
      <c r="AA1186" s="93"/>
      <c r="AB1186" s="93"/>
      <c r="AC1186" s="93"/>
      <c r="AD1186" s="93"/>
      <c r="AE1186" s="93"/>
      <c r="AF1186" s="93"/>
      <c r="AG1186" s="93"/>
      <c r="AH1186" s="93"/>
      <c r="AI1186" s="93"/>
      <c r="AJ1186" s="93"/>
      <c r="AK1186" s="93"/>
      <c r="AL1186" s="93"/>
    </row>
    <row r="1187" spans="1:38">
      <c r="A1187" s="60"/>
      <c r="B1187" s="60"/>
      <c r="C1187" s="16"/>
      <c r="D1187" s="60"/>
      <c r="E1187" s="16"/>
      <c r="F1187" s="17"/>
      <c r="G1187" s="60"/>
      <c r="H1187" s="16"/>
      <c r="I1187" s="17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  <c r="Y1187" s="93"/>
      <c r="Z1187" s="93"/>
      <c r="AA1187" s="93"/>
      <c r="AB1187" s="93"/>
      <c r="AC1187" s="93"/>
      <c r="AD1187" s="93"/>
      <c r="AE1187" s="93"/>
      <c r="AF1187" s="93"/>
      <c r="AG1187" s="93"/>
      <c r="AH1187" s="93"/>
      <c r="AI1187" s="93"/>
      <c r="AJ1187" s="93"/>
      <c r="AK1187" s="93"/>
      <c r="AL1187" s="93"/>
    </row>
    <row r="1188" spans="1:38">
      <c r="A1188" s="60"/>
      <c r="B1188" s="60"/>
      <c r="C1188" s="16"/>
      <c r="D1188" s="60"/>
      <c r="E1188" s="16"/>
      <c r="F1188" s="17"/>
      <c r="G1188" s="60"/>
      <c r="H1188" s="16"/>
      <c r="I1188" s="17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  <c r="Y1188" s="93"/>
      <c r="Z1188" s="93"/>
      <c r="AA1188" s="93"/>
      <c r="AB1188" s="93"/>
      <c r="AC1188" s="93"/>
      <c r="AD1188" s="93"/>
      <c r="AE1188" s="93"/>
      <c r="AF1188" s="93"/>
      <c r="AG1188" s="93"/>
      <c r="AH1188" s="93"/>
      <c r="AI1188" s="93"/>
      <c r="AJ1188" s="93"/>
      <c r="AK1188" s="93"/>
      <c r="AL1188" s="93"/>
    </row>
    <row r="1189" spans="1:38">
      <c r="A1189" s="60"/>
      <c r="B1189" s="60"/>
      <c r="C1189" s="16"/>
      <c r="D1189" s="60"/>
      <c r="E1189" s="16"/>
      <c r="F1189" s="17"/>
      <c r="G1189" s="60"/>
      <c r="H1189" s="16"/>
      <c r="I1189" s="17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  <c r="Y1189" s="93"/>
      <c r="Z1189" s="93"/>
      <c r="AA1189" s="93"/>
      <c r="AB1189" s="93"/>
      <c r="AC1189" s="93"/>
      <c r="AD1189" s="93"/>
      <c r="AE1189" s="93"/>
      <c r="AF1189" s="93"/>
      <c r="AG1189" s="93"/>
      <c r="AH1189" s="93"/>
      <c r="AI1189" s="93"/>
      <c r="AJ1189" s="93"/>
      <c r="AK1189" s="93"/>
      <c r="AL1189" s="93"/>
    </row>
    <row r="1190" spans="1:38">
      <c r="A1190" s="60"/>
      <c r="B1190" s="60"/>
      <c r="C1190" s="16"/>
      <c r="D1190" s="60"/>
      <c r="E1190" s="16"/>
      <c r="F1190" s="17"/>
      <c r="G1190" s="60"/>
      <c r="H1190" s="16"/>
      <c r="I1190" s="17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  <c r="Y1190" s="93"/>
      <c r="Z1190" s="93"/>
      <c r="AA1190" s="93"/>
      <c r="AB1190" s="93"/>
      <c r="AC1190" s="93"/>
      <c r="AD1190" s="93"/>
      <c r="AE1190" s="93"/>
      <c r="AF1190" s="93"/>
      <c r="AG1190" s="93"/>
      <c r="AH1190" s="93"/>
      <c r="AI1190" s="93"/>
      <c r="AJ1190" s="93"/>
      <c r="AK1190" s="93"/>
      <c r="AL1190" s="93"/>
    </row>
    <row r="1191" spans="1:38">
      <c r="A1191" s="60"/>
      <c r="B1191" s="60"/>
      <c r="C1191" s="16"/>
      <c r="D1191" s="60"/>
      <c r="E1191" s="16"/>
      <c r="F1191" s="17"/>
      <c r="G1191" s="60"/>
      <c r="H1191" s="16"/>
      <c r="I1191" s="17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  <c r="Y1191" s="93"/>
      <c r="Z1191" s="93"/>
      <c r="AA1191" s="93"/>
      <c r="AB1191" s="93"/>
      <c r="AC1191" s="93"/>
      <c r="AD1191" s="93"/>
      <c r="AE1191" s="93"/>
      <c r="AF1191" s="93"/>
      <c r="AG1191" s="93"/>
      <c r="AH1191" s="93"/>
      <c r="AI1191" s="93"/>
      <c r="AJ1191" s="93"/>
      <c r="AK1191" s="93"/>
      <c r="AL1191" s="93"/>
    </row>
    <row r="1192" spans="1:38">
      <c r="A1192" s="60"/>
      <c r="B1192" s="60"/>
      <c r="C1192" s="16"/>
      <c r="D1192" s="60"/>
      <c r="E1192" s="16"/>
      <c r="F1192" s="17"/>
      <c r="G1192" s="60"/>
      <c r="H1192" s="16"/>
      <c r="I1192" s="17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  <c r="Y1192" s="93"/>
      <c r="Z1192" s="93"/>
      <c r="AA1192" s="93"/>
      <c r="AB1192" s="93"/>
      <c r="AC1192" s="93"/>
      <c r="AD1192" s="93"/>
      <c r="AE1192" s="93"/>
      <c r="AF1192" s="93"/>
      <c r="AG1192" s="93"/>
      <c r="AH1192" s="93"/>
      <c r="AI1192" s="93"/>
      <c r="AJ1192" s="93"/>
      <c r="AK1192" s="93"/>
      <c r="AL1192" s="93"/>
    </row>
    <row r="1193" spans="1:38">
      <c r="A1193" s="60"/>
      <c r="B1193" s="60"/>
      <c r="C1193" s="16"/>
      <c r="D1193" s="60"/>
      <c r="E1193" s="16"/>
      <c r="F1193" s="17"/>
      <c r="G1193" s="60"/>
      <c r="H1193" s="16"/>
      <c r="I1193" s="17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  <c r="Y1193" s="93"/>
      <c r="Z1193" s="93"/>
      <c r="AA1193" s="93"/>
      <c r="AB1193" s="93"/>
      <c r="AC1193" s="93"/>
      <c r="AD1193" s="93"/>
      <c r="AE1193" s="93"/>
      <c r="AF1193" s="93"/>
      <c r="AG1193" s="93"/>
      <c r="AH1193" s="93"/>
      <c r="AI1193" s="93"/>
      <c r="AJ1193" s="93"/>
      <c r="AK1193" s="93"/>
      <c r="AL1193" s="93"/>
    </row>
    <row r="1194" spans="1:38">
      <c r="A1194" s="60"/>
      <c r="B1194" s="60"/>
      <c r="C1194" s="16"/>
      <c r="D1194" s="60"/>
      <c r="E1194" s="16"/>
      <c r="F1194" s="17"/>
      <c r="G1194" s="60"/>
      <c r="H1194" s="16"/>
      <c r="I1194" s="17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  <c r="Y1194" s="93"/>
      <c r="Z1194" s="93"/>
      <c r="AA1194" s="93"/>
      <c r="AB1194" s="93"/>
      <c r="AC1194" s="93"/>
      <c r="AD1194" s="93"/>
      <c r="AE1194" s="93"/>
      <c r="AF1194" s="93"/>
      <c r="AG1194" s="93"/>
      <c r="AH1194" s="93"/>
      <c r="AI1194" s="93"/>
      <c r="AJ1194" s="93"/>
      <c r="AK1194" s="93"/>
      <c r="AL1194" s="93"/>
    </row>
    <row r="1195" spans="1:38">
      <c r="A1195" s="60"/>
      <c r="B1195" s="60"/>
      <c r="C1195" s="16"/>
      <c r="D1195" s="60"/>
      <c r="E1195" s="16"/>
      <c r="F1195" s="17"/>
      <c r="G1195" s="60"/>
      <c r="H1195" s="16"/>
      <c r="I1195" s="17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  <c r="Y1195" s="93"/>
      <c r="Z1195" s="93"/>
      <c r="AA1195" s="93"/>
      <c r="AB1195" s="93"/>
      <c r="AC1195" s="93"/>
      <c r="AD1195" s="93"/>
      <c r="AE1195" s="93"/>
      <c r="AF1195" s="93"/>
      <c r="AG1195" s="93"/>
      <c r="AH1195" s="93"/>
      <c r="AI1195" s="93"/>
      <c r="AJ1195" s="93"/>
      <c r="AK1195" s="93"/>
      <c r="AL1195" s="93"/>
    </row>
    <row r="1196" spans="1:38">
      <c r="A1196" s="60"/>
      <c r="B1196" s="60"/>
      <c r="C1196" s="16"/>
      <c r="D1196" s="60"/>
      <c r="E1196" s="16"/>
      <c r="F1196" s="17"/>
      <c r="G1196" s="60"/>
      <c r="H1196" s="16"/>
      <c r="I1196" s="17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  <c r="Y1196" s="93"/>
      <c r="Z1196" s="93"/>
      <c r="AA1196" s="93"/>
      <c r="AB1196" s="93"/>
      <c r="AC1196" s="93"/>
      <c r="AD1196" s="93"/>
      <c r="AE1196" s="93"/>
      <c r="AF1196" s="93"/>
      <c r="AG1196" s="93"/>
      <c r="AH1196" s="93"/>
      <c r="AI1196" s="93"/>
      <c r="AJ1196" s="93"/>
      <c r="AK1196" s="93"/>
      <c r="AL1196" s="93"/>
    </row>
    <row r="1197" spans="1:38">
      <c r="A1197" s="60"/>
      <c r="B1197" s="60"/>
      <c r="C1197" s="16"/>
      <c r="D1197" s="60"/>
      <c r="E1197" s="16"/>
      <c r="F1197" s="17"/>
      <c r="G1197" s="60"/>
      <c r="H1197" s="16"/>
      <c r="I1197" s="17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  <c r="Y1197" s="93"/>
      <c r="Z1197" s="93"/>
      <c r="AA1197" s="93"/>
      <c r="AB1197" s="93"/>
      <c r="AC1197" s="93"/>
      <c r="AD1197" s="93"/>
      <c r="AE1197" s="93"/>
      <c r="AF1197" s="93"/>
      <c r="AG1197" s="93"/>
      <c r="AH1197" s="93"/>
      <c r="AI1197" s="93"/>
      <c r="AJ1197" s="93"/>
      <c r="AK1197" s="93"/>
      <c r="AL1197" s="93"/>
    </row>
    <row r="1198" spans="1:38">
      <c r="A1198" s="60"/>
      <c r="B1198" s="60"/>
      <c r="C1198" s="16"/>
      <c r="D1198" s="60"/>
      <c r="E1198" s="16"/>
      <c r="F1198" s="17"/>
      <c r="G1198" s="60"/>
      <c r="H1198" s="16"/>
      <c r="I1198" s="17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  <c r="Y1198" s="93"/>
      <c r="Z1198" s="93"/>
      <c r="AA1198" s="93"/>
      <c r="AB1198" s="93"/>
      <c r="AC1198" s="93"/>
      <c r="AD1198" s="93"/>
      <c r="AE1198" s="93"/>
      <c r="AF1198" s="93"/>
      <c r="AG1198" s="93"/>
      <c r="AH1198" s="93"/>
      <c r="AI1198" s="93"/>
      <c r="AJ1198" s="93"/>
      <c r="AK1198" s="93"/>
      <c r="AL1198" s="93"/>
    </row>
    <row r="1199" spans="1:38">
      <c r="A1199" s="60"/>
      <c r="B1199" s="60"/>
      <c r="C1199" s="16"/>
      <c r="D1199" s="60"/>
      <c r="E1199" s="16"/>
      <c r="F1199" s="17"/>
      <c r="G1199" s="60"/>
      <c r="H1199" s="16"/>
      <c r="I1199" s="17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  <c r="Y1199" s="93"/>
      <c r="Z1199" s="93"/>
      <c r="AA1199" s="93"/>
      <c r="AB1199" s="93"/>
      <c r="AC1199" s="93"/>
      <c r="AD1199" s="93"/>
      <c r="AE1199" s="93"/>
      <c r="AF1199" s="93"/>
      <c r="AG1199" s="93"/>
      <c r="AH1199" s="93"/>
      <c r="AI1199" s="93"/>
      <c r="AJ1199" s="93"/>
      <c r="AK1199" s="93"/>
      <c r="AL1199" s="93"/>
    </row>
    <row r="1200" spans="1:38">
      <c r="A1200" s="60"/>
      <c r="B1200" s="60"/>
      <c r="C1200" s="16"/>
      <c r="D1200" s="60"/>
      <c r="E1200" s="16"/>
      <c r="F1200" s="17"/>
      <c r="G1200" s="60"/>
      <c r="H1200" s="16"/>
      <c r="I1200" s="17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  <c r="Y1200" s="93"/>
      <c r="Z1200" s="93"/>
      <c r="AA1200" s="93"/>
      <c r="AB1200" s="93"/>
      <c r="AC1200" s="93"/>
      <c r="AD1200" s="93"/>
      <c r="AE1200" s="93"/>
      <c r="AF1200" s="93"/>
      <c r="AG1200" s="93"/>
      <c r="AH1200" s="93"/>
      <c r="AI1200" s="93"/>
      <c r="AJ1200" s="93"/>
      <c r="AK1200" s="93"/>
      <c r="AL1200" s="93"/>
    </row>
    <row r="1201" spans="1:38" ht="7.5" customHeight="1">
      <c r="A1201" s="60"/>
      <c r="B1201" s="60"/>
      <c r="C1201" s="16"/>
      <c r="D1201" s="60"/>
      <c r="E1201" s="16"/>
      <c r="F1201" s="17"/>
      <c r="G1201" s="60"/>
      <c r="H1201" s="16"/>
      <c r="I1201" s="17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  <c r="Y1201" s="93"/>
      <c r="Z1201" s="93"/>
      <c r="AA1201" s="93"/>
      <c r="AB1201" s="93"/>
      <c r="AC1201" s="93"/>
      <c r="AD1201" s="93"/>
      <c r="AE1201" s="93"/>
      <c r="AF1201" s="93"/>
      <c r="AG1201" s="93"/>
      <c r="AH1201" s="93"/>
      <c r="AI1201" s="93"/>
      <c r="AJ1201" s="93"/>
      <c r="AK1201" s="93"/>
      <c r="AL1201" s="93"/>
    </row>
    <row r="1202" spans="1:38">
      <c r="A1202" s="60" t="s">
        <v>105</v>
      </c>
      <c r="B1202" s="60"/>
      <c r="C1202" s="16"/>
      <c r="D1202" s="60"/>
      <c r="E1202" s="16"/>
      <c r="F1202" s="17"/>
      <c r="G1202" s="60"/>
      <c r="H1202" s="16"/>
      <c r="I1202" s="17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  <c r="Y1202" s="93"/>
      <c r="Z1202" s="93"/>
      <c r="AA1202" s="93"/>
      <c r="AB1202" s="93"/>
      <c r="AC1202" s="93"/>
      <c r="AD1202" s="93"/>
      <c r="AE1202" s="93"/>
      <c r="AF1202" s="93"/>
      <c r="AG1202" s="93"/>
      <c r="AH1202" s="93"/>
      <c r="AI1202" s="93"/>
      <c r="AJ1202" s="93"/>
      <c r="AK1202" s="93"/>
      <c r="AL1202" s="93"/>
    </row>
    <row r="1203" spans="1:38" ht="9" customHeight="1">
      <c r="A1203" s="60"/>
      <c r="B1203" s="60"/>
      <c r="C1203" s="16"/>
      <c r="D1203" s="60"/>
      <c r="E1203" s="16"/>
      <c r="F1203" s="17"/>
      <c r="G1203" s="60"/>
      <c r="H1203" s="16"/>
      <c r="I1203" s="17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  <c r="Y1203" s="93"/>
      <c r="Z1203" s="93"/>
      <c r="AA1203" s="93"/>
      <c r="AB1203" s="93"/>
      <c r="AC1203" s="93"/>
      <c r="AD1203" s="93"/>
      <c r="AE1203" s="93"/>
      <c r="AF1203" s="93"/>
      <c r="AG1203" s="93"/>
      <c r="AH1203" s="93"/>
      <c r="AI1203" s="93"/>
      <c r="AJ1203" s="93"/>
      <c r="AK1203" s="93"/>
      <c r="AL1203" s="93"/>
    </row>
    <row r="1204" spans="1:38">
      <c r="A1204" s="60" t="str">
        <f>$A$492</f>
        <v>Amount per pupil excludes the following funds:  Adult Education, Adult Supplemental Education, and Special Education Coop.</v>
      </c>
      <c r="B1204" s="60"/>
      <c r="C1204" s="16"/>
      <c r="D1204" s="60"/>
      <c r="E1204" s="16"/>
      <c r="F1204" s="17"/>
      <c r="G1204" s="60"/>
      <c r="H1204" s="16"/>
      <c r="I1204" s="17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  <c r="Y1204" s="93"/>
      <c r="Z1204" s="93"/>
      <c r="AA1204" s="93"/>
      <c r="AB1204" s="93"/>
      <c r="AC1204" s="93"/>
      <c r="AD1204" s="93"/>
      <c r="AE1204" s="93"/>
      <c r="AF1204" s="93"/>
      <c r="AG1204" s="93"/>
      <c r="AH1204" s="93"/>
      <c r="AI1204" s="93"/>
      <c r="AJ1204" s="93"/>
      <c r="AK1204" s="93"/>
      <c r="AL1204" s="93"/>
    </row>
    <row r="1205" spans="1:38">
      <c r="A1205" s="60"/>
      <c r="B1205" s="60"/>
      <c r="C1205" s="16"/>
      <c r="D1205" s="60"/>
      <c r="E1205" s="16"/>
      <c r="F1205" s="17"/>
      <c r="G1205" s="60"/>
      <c r="H1205" s="16"/>
      <c r="I1205" s="17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  <c r="Y1205" s="93"/>
      <c r="Z1205" s="93"/>
      <c r="AA1205" s="93"/>
      <c r="AB1205" s="93"/>
      <c r="AC1205" s="93"/>
      <c r="AD1205" s="93"/>
      <c r="AE1205" s="93"/>
      <c r="AF1205" s="93"/>
      <c r="AG1205" s="93"/>
      <c r="AH1205" s="93"/>
      <c r="AI1205" s="93"/>
      <c r="AJ1205" s="93"/>
      <c r="AK1205" s="93"/>
      <c r="AL1205" s="93"/>
    </row>
    <row r="1206" spans="1:38" ht="7.5" customHeight="1">
      <c r="A1206" s="60"/>
      <c r="B1206" s="60"/>
      <c r="C1206" s="16"/>
      <c r="D1206" s="60"/>
      <c r="E1206" s="16"/>
      <c r="F1206" s="17"/>
      <c r="G1206" s="60"/>
      <c r="H1206" s="16"/>
      <c r="I1206" s="17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  <c r="Y1206" s="93"/>
      <c r="Z1206" s="93"/>
      <c r="AA1206" s="93"/>
      <c r="AB1206" s="93"/>
      <c r="AC1206" s="93"/>
      <c r="AD1206" s="93"/>
      <c r="AE1206" s="93"/>
      <c r="AF1206" s="93"/>
      <c r="AG1206" s="93"/>
      <c r="AH1206" s="93"/>
      <c r="AI1206" s="93"/>
      <c r="AJ1206" s="93"/>
      <c r="AK1206" s="93"/>
      <c r="AL1206" s="93"/>
    </row>
    <row r="1207" spans="1:38">
      <c r="A1207" s="60" t="str">
        <f>A495</f>
        <v xml:space="preserve">*FTE enrollment is based on  9/20 and 2/20,  including 4yr old at-risk.  Beginning in the 2017-18 school year, full-day kindergarten is funded as  </v>
      </c>
      <c r="B1207" s="60"/>
      <c r="C1207" s="16"/>
      <c r="D1207" s="60"/>
      <c r="E1207" s="16"/>
      <c r="F1207" s="17"/>
      <c r="G1207" s="60"/>
      <c r="H1207" s="16"/>
      <c r="I1207" s="17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  <c r="Y1207" s="93"/>
      <c r="Z1207" s="93"/>
      <c r="AA1207" s="93"/>
      <c r="AB1207" s="93"/>
      <c r="AC1207" s="93"/>
      <c r="AD1207" s="93"/>
      <c r="AE1207" s="93"/>
      <c r="AF1207" s="93"/>
      <c r="AG1207" s="93"/>
      <c r="AH1207" s="93"/>
      <c r="AI1207" s="93"/>
      <c r="AJ1207" s="93"/>
      <c r="AK1207" s="93"/>
      <c r="AL1207" s="93"/>
    </row>
    <row r="1208" spans="1:38">
      <c r="A1208" s="60" t="str">
        <f>A496</f>
        <v>1.0 FTE.  If the district offered full-day kindergarten in the 2017-18 school year, the 2016-17 kindergarten FTE is funded as 1.0 regardless of attendance.</v>
      </c>
      <c r="B1208" s="60"/>
      <c r="C1208" s="16"/>
      <c r="D1208" s="60"/>
      <c r="E1208" s="16"/>
      <c r="F1208" s="17"/>
      <c r="G1208" s="60"/>
      <c r="H1208" s="16"/>
      <c r="I1208" s="17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  <c r="Y1208" s="93"/>
      <c r="Z1208" s="93"/>
      <c r="AA1208" s="93"/>
      <c r="AB1208" s="93"/>
      <c r="AC1208" s="93"/>
      <c r="AD1208" s="93"/>
      <c r="AE1208" s="93"/>
      <c r="AF1208" s="93"/>
      <c r="AG1208" s="93"/>
      <c r="AH1208" s="93"/>
      <c r="AI1208" s="93"/>
      <c r="AJ1208" s="93"/>
      <c r="AK1208" s="93"/>
      <c r="AL1208" s="93"/>
    </row>
    <row r="1209" spans="1:38">
      <c r="A1209" s="60" t="str">
        <f>A497</f>
        <v>Includes virtual enrollment.</v>
      </c>
      <c r="B1209" s="60"/>
      <c r="C1209" s="16"/>
      <c r="D1209" s="60"/>
      <c r="E1209" s="16"/>
      <c r="F1209" s="17"/>
      <c r="G1209" s="60"/>
      <c r="H1209" s="16"/>
      <c r="I1209" s="17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  <c r="Y1209" s="93"/>
      <c r="Z1209" s="93"/>
      <c r="AA1209" s="93"/>
      <c r="AB1209" s="93"/>
      <c r="AC1209" s="93"/>
      <c r="AD1209" s="93"/>
      <c r="AE1209" s="93"/>
      <c r="AF1209" s="93"/>
      <c r="AG1209" s="93"/>
      <c r="AH1209" s="93"/>
      <c r="AI1209" s="93"/>
      <c r="AJ1209" s="93"/>
      <c r="AK1209" s="93"/>
      <c r="AL1209" s="93"/>
    </row>
    <row r="1210" spans="1:38" ht="7.5" customHeight="1">
      <c r="A1210" s="60"/>
      <c r="B1210" s="60"/>
      <c r="C1210" s="16"/>
      <c r="D1210" s="60"/>
      <c r="E1210" s="16"/>
      <c r="F1210" s="17"/>
      <c r="G1210" s="60"/>
      <c r="H1210" s="16"/>
      <c r="I1210" s="17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  <c r="Y1210" s="93"/>
      <c r="Z1210" s="93"/>
      <c r="AA1210" s="93"/>
      <c r="AB1210" s="93"/>
      <c r="AC1210" s="93"/>
      <c r="AD1210" s="93"/>
      <c r="AE1210" s="93"/>
      <c r="AF1210" s="93"/>
      <c r="AG1210" s="93"/>
      <c r="AH1210" s="93"/>
      <c r="AI1210" s="93"/>
      <c r="AJ1210" s="93"/>
      <c r="AK1210" s="93"/>
      <c r="AL1210" s="93"/>
    </row>
    <row r="1211" spans="1:38">
      <c r="A1211" s="60"/>
      <c r="B1211" s="60"/>
      <c r="C1211" s="60"/>
      <c r="D1211" s="60"/>
      <c r="E1211" s="92" t="s">
        <v>0</v>
      </c>
      <c r="F1211" s="92"/>
      <c r="G1211" s="92"/>
      <c r="H1211" s="1">
        <f>H1</f>
        <v>241</v>
      </c>
      <c r="I1211" s="1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  <c r="Y1211" s="93"/>
      <c r="Z1211" s="93"/>
      <c r="AA1211" s="93"/>
      <c r="AB1211" s="93"/>
      <c r="AC1211" s="93"/>
      <c r="AD1211" s="93"/>
      <c r="AE1211" s="93"/>
      <c r="AF1211" s="93"/>
      <c r="AG1211" s="93"/>
      <c r="AH1211" s="93"/>
      <c r="AI1211" s="93"/>
      <c r="AJ1211" s="93"/>
      <c r="AK1211" s="93"/>
      <c r="AL1211" s="93"/>
    </row>
    <row r="1212" spans="1:38" ht="7.5" customHeight="1">
      <c r="A1212" s="60"/>
      <c r="B1212" s="60"/>
      <c r="C1212" s="60"/>
      <c r="D1212" s="60"/>
      <c r="E1212" s="60"/>
      <c r="F1212" s="60"/>
      <c r="G1212" s="60"/>
      <c r="H1212" s="60"/>
      <c r="I1212" s="60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  <c r="Y1212" s="93"/>
      <c r="Z1212" s="93"/>
      <c r="AA1212" s="93"/>
      <c r="AB1212" s="93"/>
      <c r="AC1212" s="93"/>
      <c r="AD1212" s="93"/>
      <c r="AE1212" s="93"/>
      <c r="AF1212" s="93"/>
      <c r="AG1212" s="93"/>
      <c r="AH1212" s="93"/>
      <c r="AI1212" s="93"/>
      <c r="AJ1212" s="93"/>
      <c r="AK1212" s="93"/>
      <c r="AL1212" s="93"/>
    </row>
    <row r="1213" spans="1:38" ht="6.75" customHeight="1">
      <c r="A1213" s="95"/>
      <c r="B1213" s="96"/>
      <c r="C1213" s="96"/>
      <c r="D1213" s="96"/>
      <c r="E1213" s="96"/>
      <c r="F1213" s="96"/>
      <c r="G1213" s="96"/>
      <c r="H1213" s="96"/>
      <c r="I1213" s="96"/>
      <c r="J1213" s="102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93"/>
      <c r="Z1213" s="93"/>
      <c r="AA1213" s="93"/>
      <c r="AB1213" s="93"/>
      <c r="AC1213" s="93"/>
      <c r="AD1213" s="93"/>
      <c r="AE1213" s="93"/>
      <c r="AF1213" s="93"/>
      <c r="AG1213" s="93"/>
      <c r="AH1213" s="93"/>
      <c r="AI1213" s="93"/>
      <c r="AJ1213" s="93"/>
      <c r="AK1213" s="93"/>
      <c r="AL1213" s="93"/>
    </row>
    <row r="1214" spans="1:38" ht="6.75" customHeight="1">
      <c r="A1214" s="95"/>
      <c r="B1214" s="96"/>
      <c r="C1214" s="96"/>
      <c r="D1214" s="96"/>
      <c r="E1214" s="96"/>
      <c r="F1214" s="96"/>
      <c r="G1214" s="96"/>
      <c r="H1214" s="96"/>
      <c r="I1214" s="96"/>
      <c r="J1214" s="93"/>
      <c r="K1214" s="93"/>
      <c r="L1214" s="93"/>
      <c r="M1214" s="93"/>
      <c r="N1214" s="93"/>
      <c r="O1214" s="93"/>
      <c r="P1214" s="93"/>
      <c r="Q1214" s="93"/>
      <c r="R1214" s="93"/>
      <c r="S1214" s="93"/>
      <c r="T1214" s="93"/>
      <c r="U1214" s="93"/>
      <c r="V1214" s="93"/>
      <c r="W1214" s="93"/>
      <c r="X1214" s="93"/>
      <c r="Y1214" s="93"/>
      <c r="Z1214" s="93"/>
      <c r="AA1214" s="93"/>
      <c r="AB1214" s="93"/>
      <c r="AC1214" s="93"/>
      <c r="AD1214" s="93"/>
      <c r="AE1214" s="93"/>
      <c r="AF1214" s="93"/>
      <c r="AG1214" s="93"/>
      <c r="AH1214" s="93"/>
      <c r="AI1214" s="93"/>
      <c r="AJ1214" s="93"/>
      <c r="AK1214" s="93"/>
      <c r="AL1214" s="93"/>
    </row>
    <row r="1215" spans="1:38" ht="15.75">
      <c r="A1215" s="95" t="s">
        <v>211</v>
      </c>
      <c r="B1215" s="96"/>
      <c r="C1215" s="96"/>
      <c r="D1215" s="96"/>
      <c r="E1215" s="96"/>
      <c r="F1215" s="96"/>
      <c r="G1215" s="96"/>
      <c r="H1215" s="96"/>
      <c r="I1215" s="96"/>
      <c r="J1215" s="93"/>
      <c r="K1215" s="93"/>
      <c r="L1215" s="93"/>
      <c r="M1215" s="93"/>
      <c r="N1215" s="93"/>
      <c r="O1215" s="93"/>
      <c r="P1215" s="93"/>
      <c r="Q1215" s="93"/>
      <c r="R1215" s="93"/>
      <c r="S1215" s="93"/>
      <c r="T1215" s="93"/>
      <c r="U1215" s="93"/>
      <c r="V1215" s="93"/>
      <c r="W1215" s="93"/>
      <c r="X1215" s="93"/>
      <c r="Y1215" s="93"/>
      <c r="Z1215" s="93"/>
      <c r="AA1215" s="93"/>
      <c r="AB1215" s="93"/>
      <c r="AC1215" s="93"/>
      <c r="AD1215" s="93"/>
      <c r="AE1215" s="93"/>
      <c r="AF1215" s="93"/>
      <c r="AG1215" s="93"/>
      <c r="AH1215" s="93"/>
      <c r="AI1215" s="93"/>
      <c r="AJ1215" s="93"/>
      <c r="AK1215" s="93"/>
      <c r="AL1215" s="93"/>
    </row>
    <row r="1216" spans="1:38">
      <c r="A1216" s="60"/>
      <c r="B1216" s="60"/>
      <c r="C1216" s="60"/>
      <c r="D1216" s="60"/>
      <c r="E1216" s="60"/>
      <c r="F1216" s="60"/>
      <c r="G1216" s="60"/>
      <c r="H1216" s="60"/>
      <c r="I1216" s="60"/>
      <c r="J1216" s="93"/>
      <c r="K1216" s="93"/>
      <c r="L1216" s="93"/>
      <c r="M1216" s="93"/>
      <c r="N1216" s="93"/>
      <c r="O1216" s="93"/>
      <c r="P1216" s="93"/>
      <c r="Q1216" s="93"/>
      <c r="R1216" s="93"/>
      <c r="S1216" s="93"/>
      <c r="T1216" s="93"/>
      <c r="U1216" s="93"/>
      <c r="V1216" s="93"/>
      <c r="W1216" s="93"/>
      <c r="X1216" s="93"/>
      <c r="Y1216" s="93"/>
      <c r="Z1216" s="93"/>
      <c r="AA1216" s="93"/>
      <c r="AB1216" s="93"/>
      <c r="AC1216" s="93"/>
      <c r="AD1216" s="93"/>
      <c r="AE1216" s="93"/>
      <c r="AF1216" s="93"/>
      <c r="AG1216" s="93"/>
      <c r="AH1216" s="93"/>
      <c r="AI1216" s="93"/>
      <c r="AJ1216" s="93"/>
      <c r="AK1216" s="93"/>
      <c r="AL1216" s="93"/>
    </row>
    <row r="1217" spans="1:38">
      <c r="A1217" s="60"/>
      <c r="B1217" s="34" t="s">
        <v>1</v>
      </c>
      <c r="C1217" s="63"/>
      <c r="D1217" s="64"/>
      <c r="E1217" s="65"/>
      <c r="F1217" s="66" t="s">
        <v>2</v>
      </c>
      <c r="G1217" s="64"/>
      <c r="H1217" s="65"/>
      <c r="I1217" s="2" t="s">
        <v>2</v>
      </c>
      <c r="J1217" s="93"/>
      <c r="K1217" s="93"/>
      <c r="L1217" s="93"/>
      <c r="M1217" s="93"/>
      <c r="N1217" s="93"/>
      <c r="O1217" s="93"/>
      <c r="P1217" s="93"/>
      <c r="Q1217" s="93"/>
      <c r="R1217" s="93"/>
      <c r="S1217" s="93"/>
      <c r="T1217" s="93"/>
      <c r="U1217" s="93"/>
      <c r="V1217" s="93"/>
      <c r="W1217" s="93"/>
      <c r="X1217" s="93"/>
      <c r="Y1217" s="93"/>
      <c r="Z1217" s="93"/>
      <c r="AA1217" s="93"/>
      <c r="AB1217" s="93"/>
      <c r="AC1217" s="93"/>
      <c r="AD1217" s="93"/>
      <c r="AE1217" s="93"/>
      <c r="AF1217" s="93"/>
      <c r="AG1217" s="93"/>
      <c r="AH1217" s="93"/>
      <c r="AI1217" s="93"/>
      <c r="AJ1217" s="93"/>
      <c r="AK1217" s="93"/>
      <c r="AL1217" s="93"/>
    </row>
    <row r="1218" spans="1:38">
      <c r="A1218" s="60"/>
      <c r="B1218" s="37"/>
      <c r="C1218" s="67" t="str">
        <f>C6</f>
        <v>2016-2017</v>
      </c>
      <c r="D1218" s="37"/>
      <c r="E1218" s="68" t="str">
        <f>E6</f>
        <v>2017-2018</v>
      </c>
      <c r="F1218" s="69" t="s">
        <v>4</v>
      </c>
      <c r="G1218" s="37"/>
      <c r="H1218" s="68" t="str">
        <f>H6</f>
        <v>2018-2019</v>
      </c>
      <c r="I1218" s="3" t="s">
        <v>4</v>
      </c>
      <c r="J1218" s="93"/>
      <c r="K1218" s="93"/>
      <c r="L1218" s="93"/>
      <c r="M1218" s="93"/>
      <c r="N1218" s="93"/>
      <c r="O1218" s="93"/>
      <c r="P1218" s="93"/>
      <c r="Q1218" s="93"/>
      <c r="R1218" s="93"/>
      <c r="S1218" s="93"/>
      <c r="T1218" s="93"/>
      <c r="U1218" s="93"/>
      <c r="V1218" s="93"/>
      <c r="W1218" s="93"/>
      <c r="X1218" s="93"/>
      <c r="Y1218" s="93"/>
      <c r="Z1218" s="93"/>
      <c r="AA1218" s="93"/>
      <c r="AB1218" s="93"/>
      <c r="AC1218" s="93"/>
      <c r="AD1218" s="93"/>
      <c r="AE1218" s="93"/>
      <c r="AF1218" s="93"/>
      <c r="AG1218" s="93"/>
      <c r="AH1218" s="93"/>
      <c r="AI1218" s="93"/>
      <c r="AJ1218" s="93"/>
      <c r="AK1218" s="93"/>
      <c r="AL1218" s="93"/>
    </row>
    <row r="1219" spans="1:38">
      <c r="A1219" s="60"/>
      <c r="B1219" s="39" t="s">
        <v>5</v>
      </c>
      <c r="C1219" s="70" t="s">
        <v>6</v>
      </c>
      <c r="D1219" s="37"/>
      <c r="E1219" s="71" t="s">
        <v>6</v>
      </c>
      <c r="F1219" s="72" t="s">
        <v>8</v>
      </c>
      <c r="G1219" s="37"/>
      <c r="H1219" s="71" t="s">
        <v>9</v>
      </c>
      <c r="I1219" s="3" t="s">
        <v>8</v>
      </c>
      <c r="J1219" s="93"/>
      <c r="K1219" s="93"/>
      <c r="L1219" s="93"/>
      <c r="M1219" s="93"/>
      <c r="N1219" s="93"/>
      <c r="O1219" s="93"/>
      <c r="P1219" s="93"/>
      <c r="Q1219" s="93"/>
      <c r="R1219" s="93"/>
      <c r="S1219" s="93"/>
      <c r="T1219" s="93"/>
      <c r="U1219" s="93"/>
      <c r="V1219" s="93"/>
      <c r="W1219" s="93"/>
      <c r="X1219" s="93"/>
      <c r="Y1219" s="93"/>
      <c r="Z1219" s="93"/>
      <c r="AA1219" s="93"/>
      <c r="AB1219" s="93"/>
      <c r="AC1219" s="93"/>
      <c r="AD1219" s="93"/>
      <c r="AE1219" s="93"/>
      <c r="AF1219" s="93"/>
      <c r="AG1219" s="93"/>
      <c r="AH1219" s="93"/>
      <c r="AI1219" s="93"/>
      <c r="AJ1219" s="93"/>
      <c r="AK1219" s="93"/>
      <c r="AL1219" s="93"/>
    </row>
    <row r="1220" spans="1:38">
      <c r="A1220" s="23"/>
      <c r="B1220" s="34"/>
      <c r="C1220" s="75"/>
      <c r="D1220" s="76"/>
      <c r="E1220" s="77"/>
      <c r="F1220" s="75"/>
      <c r="G1220" s="76"/>
      <c r="H1220" s="78"/>
      <c r="I1220" s="79"/>
      <c r="J1220" s="93"/>
      <c r="K1220" s="93"/>
      <c r="L1220" s="93"/>
      <c r="M1220" s="93"/>
      <c r="N1220" s="93"/>
      <c r="O1220" s="93"/>
      <c r="P1220" s="93"/>
      <c r="Q1220" s="93"/>
      <c r="R1220" s="93"/>
      <c r="S1220" s="93"/>
      <c r="T1220" s="93"/>
      <c r="U1220" s="93"/>
      <c r="V1220" s="93"/>
      <c r="W1220" s="93"/>
      <c r="X1220" s="93"/>
      <c r="Y1220" s="93"/>
      <c r="Z1220" s="93"/>
      <c r="AA1220" s="93"/>
      <c r="AB1220" s="93"/>
      <c r="AC1220" s="93"/>
      <c r="AD1220" s="93"/>
      <c r="AE1220" s="93"/>
      <c r="AF1220" s="93"/>
      <c r="AG1220" s="93"/>
      <c r="AH1220" s="93"/>
      <c r="AI1220" s="93"/>
      <c r="AJ1220" s="93"/>
      <c r="AK1220" s="93"/>
      <c r="AL1220" s="93"/>
    </row>
    <row r="1221" spans="1:38">
      <c r="A1221" s="26" t="s">
        <v>53</v>
      </c>
      <c r="B1221" s="26"/>
      <c r="C1221" s="59">
        <f>SUM([1]C06!$C$327)</f>
        <v>0</v>
      </c>
      <c r="D1221" s="30"/>
      <c r="E1221" s="59">
        <f>SUM([1]C06!$D$327)</f>
        <v>0</v>
      </c>
      <c r="F1221" s="25">
        <f>IF(C1221=0,0,((E1221-C1221)/C1221))</f>
        <v>0</v>
      </c>
      <c r="G1221" s="30"/>
      <c r="H1221" s="59">
        <f>SUM([1]C06!$E$327)</f>
        <v>0</v>
      </c>
      <c r="I1221" s="5">
        <f>IF(E1221=0,0,((H1221-E1221)/E1221))</f>
        <v>0</v>
      </c>
      <c r="J1221" s="93"/>
      <c r="K1221" s="93"/>
      <c r="L1221" s="93"/>
      <c r="M1221" s="93"/>
      <c r="N1221" s="93"/>
      <c r="O1221" s="93"/>
      <c r="P1221" s="93"/>
      <c r="Q1221" s="93"/>
      <c r="R1221" s="93"/>
      <c r="S1221" s="93"/>
      <c r="T1221" s="93"/>
      <c r="U1221" s="93"/>
      <c r="V1221" s="93"/>
      <c r="W1221" s="93"/>
      <c r="X1221" s="93"/>
      <c r="Y1221" s="93"/>
      <c r="Z1221" s="93"/>
      <c r="AA1221" s="93"/>
      <c r="AB1221" s="93"/>
      <c r="AC1221" s="93"/>
      <c r="AD1221" s="93"/>
      <c r="AE1221" s="93"/>
      <c r="AF1221" s="93"/>
      <c r="AG1221" s="93"/>
      <c r="AH1221" s="93"/>
      <c r="AI1221" s="93"/>
      <c r="AJ1221" s="93"/>
      <c r="AK1221" s="93"/>
      <c r="AL1221" s="93"/>
    </row>
    <row r="1222" spans="1:38">
      <c r="A1222" s="26" t="s">
        <v>55</v>
      </c>
      <c r="B1222" s="26"/>
      <c r="C1222" s="55">
        <f>SUM([1]C07!$C$246)</f>
        <v>0</v>
      </c>
      <c r="D1222" s="30"/>
      <c r="E1222" s="55">
        <f>SUM([1]C07!$D$246)</f>
        <v>0</v>
      </c>
      <c r="F1222" s="25">
        <f t="shared" ref="F1222:F1260" si="49">IF(C1222=0,0,((E1222-C1222)/C1222))</f>
        <v>0</v>
      </c>
      <c r="G1222" s="30"/>
      <c r="H1222" s="55">
        <f>SUM([1]C07!$E$246)</f>
        <v>0</v>
      </c>
      <c r="I1222" s="5">
        <f t="shared" ref="I1222:I1261" si="50">IF(E1222=0,0,((H1222-E1222)/E1222))</f>
        <v>0</v>
      </c>
      <c r="J1222" s="93"/>
      <c r="K1222" s="93"/>
      <c r="L1222" s="93"/>
      <c r="M1222" s="93"/>
      <c r="N1222" s="93"/>
      <c r="O1222" s="93"/>
      <c r="P1222" s="93"/>
      <c r="Q1222" s="93"/>
      <c r="R1222" s="93"/>
      <c r="S1222" s="93"/>
      <c r="T1222" s="93"/>
      <c r="U1222" s="93"/>
      <c r="V1222" s="93"/>
      <c r="W1222" s="93"/>
      <c r="X1222" s="93"/>
      <c r="Y1222" s="93"/>
      <c r="Z1222" s="93"/>
      <c r="AA1222" s="93"/>
      <c r="AB1222" s="93"/>
      <c r="AC1222" s="93"/>
      <c r="AD1222" s="93"/>
      <c r="AE1222" s="93"/>
      <c r="AF1222" s="93"/>
      <c r="AG1222" s="93"/>
      <c r="AH1222" s="93"/>
      <c r="AI1222" s="93"/>
      <c r="AJ1222" s="93"/>
      <c r="AK1222" s="93"/>
      <c r="AL1222" s="93"/>
    </row>
    <row r="1223" spans="1:38">
      <c r="A1223" s="7" t="s">
        <v>54</v>
      </c>
      <c r="B1223" s="7"/>
      <c r="C1223" s="55">
        <f>[1]C08!$C$303</f>
        <v>0</v>
      </c>
      <c r="D1223" s="30"/>
      <c r="E1223" s="55">
        <f>[1]C08!$D$303</f>
        <v>0</v>
      </c>
      <c r="F1223" s="25">
        <f t="shared" si="49"/>
        <v>0</v>
      </c>
      <c r="G1223" s="30"/>
      <c r="H1223" s="55">
        <f>[1]C08!$E$303</f>
        <v>0</v>
      </c>
      <c r="I1223" s="5">
        <f t="shared" si="50"/>
        <v>0</v>
      </c>
      <c r="J1223" s="93"/>
      <c r="K1223" s="93"/>
      <c r="L1223" s="93"/>
      <c r="M1223" s="93"/>
      <c r="N1223" s="93"/>
      <c r="O1223" s="93"/>
      <c r="P1223" s="93"/>
      <c r="Q1223" s="93"/>
      <c r="R1223" s="93"/>
      <c r="S1223" s="93"/>
      <c r="T1223" s="93"/>
      <c r="U1223" s="93"/>
      <c r="V1223" s="93"/>
      <c r="W1223" s="93"/>
      <c r="X1223" s="93"/>
      <c r="Y1223" s="93"/>
      <c r="Z1223" s="93"/>
      <c r="AA1223" s="93"/>
      <c r="AB1223" s="93"/>
      <c r="AC1223" s="93"/>
      <c r="AD1223" s="93"/>
      <c r="AE1223" s="93"/>
      <c r="AF1223" s="93"/>
      <c r="AG1223" s="93"/>
      <c r="AH1223" s="93"/>
      <c r="AI1223" s="93"/>
      <c r="AJ1223" s="93"/>
      <c r="AK1223" s="93"/>
      <c r="AL1223" s="93"/>
    </row>
    <row r="1224" spans="1:38">
      <c r="A1224" s="7" t="s">
        <v>57</v>
      </c>
      <c r="B1224" s="7"/>
      <c r="C1224" s="55">
        <v>0</v>
      </c>
      <c r="D1224" s="30"/>
      <c r="E1224" s="55">
        <v>0</v>
      </c>
      <c r="F1224" s="25">
        <f t="shared" si="49"/>
        <v>0</v>
      </c>
      <c r="G1224" s="30"/>
      <c r="H1224" s="55">
        <v>0</v>
      </c>
      <c r="I1224" s="5">
        <f t="shared" si="50"/>
        <v>0</v>
      </c>
      <c r="J1224" s="93"/>
      <c r="K1224" s="93"/>
      <c r="L1224" s="93"/>
      <c r="M1224" s="93"/>
      <c r="N1224" s="93"/>
      <c r="O1224" s="93"/>
      <c r="P1224" s="93"/>
      <c r="Q1224" s="93"/>
      <c r="R1224" s="93"/>
      <c r="S1224" s="93"/>
      <c r="T1224" s="93"/>
      <c r="U1224" s="93"/>
      <c r="V1224" s="93"/>
      <c r="W1224" s="93"/>
      <c r="X1224" s="93"/>
      <c r="Y1224" s="93"/>
      <c r="Z1224" s="93"/>
      <c r="AA1224" s="93"/>
      <c r="AB1224" s="93"/>
      <c r="AC1224" s="93"/>
      <c r="AD1224" s="93"/>
      <c r="AE1224" s="93"/>
      <c r="AF1224" s="93"/>
      <c r="AG1224" s="93"/>
      <c r="AH1224" s="93"/>
      <c r="AI1224" s="93"/>
      <c r="AJ1224" s="93"/>
      <c r="AK1224" s="93"/>
      <c r="AL1224" s="93"/>
    </row>
    <row r="1225" spans="1:38">
      <c r="A1225" s="7" t="s">
        <v>59</v>
      </c>
      <c r="B1225" s="7"/>
      <c r="C1225" s="55">
        <v>0</v>
      </c>
      <c r="D1225" s="30"/>
      <c r="E1225" s="55">
        <v>0</v>
      </c>
      <c r="F1225" s="25">
        <f t="shared" si="49"/>
        <v>0</v>
      </c>
      <c r="G1225" s="30"/>
      <c r="H1225" s="55">
        <v>0</v>
      </c>
      <c r="I1225" s="5">
        <f t="shared" si="50"/>
        <v>0</v>
      </c>
      <c r="J1225" s="93"/>
      <c r="K1225" s="93"/>
      <c r="L1225" s="93"/>
      <c r="M1225" s="93"/>
      <c r="N1225" s="93"/>
      <c r="O1225" s="93"/>
      <c r="P1225" s="93"/>
      <c r="Q1225" s="93"/>
      <c r="R1225" s="93"/>
      <c r="S1225" s="93"/>
      <c r="T1225" s="93"/>
      <c r="U1225" s="93"/>
      <c r="V1225" s="93"/>
      <c r="W1225" s="93"/>
      <c r="X1225" s="93"/>
      <c r="Y1225" s="93"/>
      <c r="Z1225" s="93"/>
      <c r="AA1225" s="93"/>
      <c r="AB1225" s="93"/>
      <c r="AC1225" s="93"/>
      <c r="AD1225" s="93"/>
      <c r="AE1225" s="93"/>
      <c r="AF1225" s="93"/>
      <c r="AG1225" s="93"/>
      <c r="AH1225" s="93"/>
      <c r="AI1225" s="93"/>
      <c r="AJ1225" s="93"/>
      <c r="AK1225" s="93"/>
      <c r="AL1225" s="93"/>
    </row>
    <row r="1226" spans="1:38">
      <c r="A1226" s="7" t="s">
        <v>60</v>
      </c>
      <c r="B1226" s="7"/>
      <c r="C1226" s="55">
        <v>0</v>
      </c>
      <c r="D1226" s="30"/>
      <c r="E1226" s="55">
        <v>0</v>
      </c>
      <c r="F1226" s="25">
        <f t="shared" si="49"/>
        <v>0</v>
      </c>
      <c r="G1226" s="30"/>
      <c r="H1226" s="55">
        <v>0</v>
      </c>
      <c r="I1226" s="5">
        <f t="shared" si="50"/>
        <v>0</v>
      </c>
      <c r="J1226" s="93"/>
      <c r="K1226" s="93"/>
      <c r="L1226" s="93"/>
      <c r="M1226" s="93"/>
      <c r="N1226" s="93"/>
      <c r="O1226" s="93"/>
      <c r="P1226" s="93"/>
      <c r="Q1226" s="93"/>
      <c r="R1226" s="93"/>
      <c r="S1226" s="93"/>
      <c r="T1226" s="93"/>
      <c r="U1226" s="93"/>
      <c r="V1226" s="93"/>
      <c r="W1226" s="93"/>
      <c r="X1226" s="93"/>
      <c r="Y1226" s="93"/>
      <c r="Z1226" s="93"/>
      <c r="AA1226" s="93"/>
      <c r="AB1226" s="93"/>
      <c r="AC1226" s="93"/>
      <c r="AD1226" s="93"/>
      <c r="AE1226" s="93"/>
      <c r="AF1226" s="93"/>
      <c r="AG1226" s="93"/>
      <c r="AH1226" s="93"/>
      <c r="AI1226" s="93"/>
      <c r="AJ1226" s="93"/>
      <c r="AK1226" s="93"/>
      <c r="AL1226" s="93"/>
    </row>
    <row r="1227" spans="1:38">
      <c r="A1227" s="7" t="s">
        <v>62</v>
      </c>
      <c r="B1227" s="7"/>
      <c r="C1227" s="55">
        <v>0</v>
      </c>
      <c r="D1227" s="30"/>
      <c r="E1227" s="55">
        <v>0</v>
      </c>
      <c r="F1227" s="25">
        <f t="shared" si="49"/>
        <v>0</v>
      </c>
      <c r="G1227" s="30"/>
      <c r="H1227" s="55">
        <v>0</v>
      </c>
      <c r="I1227" s="5">
        <f t="shared" si="50"/>
        <v>0</v>
      </c>
      <c r="J1227" s="93"/>
      <c r="K1227" s="93"/>
      <c r="L1227" s="93"/>
      <c r="M1227" s="93"/>
      <c r="N1227" s="93"/>
      <c r="O1227" s="93"/>
      <c r="P1227" s="93"/>
      <c r="Q1227" s="93"/>
      <c r="R1227" s="93"/>
      <c r="S1227" s="93"/>
      <c r="T1227" s="93"/>
      <c r="U1227" s="93"/>
      <c r="V1227" s="93"/>
      <c r="W1227" s="93"/>
      <c r="X1227" s="93"/>
      <c r="Y1227" s="93"/>
      <c r="Z1227" s="93"/>
      <c r="AA1227" s="93"/>
      <c r="AB1227" s="93"/>
      <c r="AC1227" s="93"/>
      <c r="AD1227" s="93"/>
      <c r="AE1227" s="93"/>
      <c r="AF1227" s="93"/>
      <c r="AG1227" s="93"/>
      <c r="AH1227" s="93"/>
      <c r="AI1227" s="93"/>
      <c r="AJ1227" s="93"/>
      <c r="AK1227" s="93"/>
      <c r="AL1227" s="93"/>
    </row>
    <row r="1228" spans="1:38">
      <c r="A1228" s="7" t="s">
        <v>63</v>
      </c>
      <c r="B1228" s="7"/>
      <c r="C1228" s="55">
        <v>0</v>
      </c>
      <c r="D1228" s="30"/>
      <c r="E1228" s="55">
        <v>0</v>
      </c>
      <c r="F1228" s="25">
        <f t="shared" si="49"/>
        <v>0</v>
      </c>
      <c r="G1228" s="30"/>
      <c r="H1228" s="55">
        <v>0</v>
      </c>
      <c r="I1228" s="5">
        <f t="shared" si="50"/>
        <v>0</v>
      </c>
      <c r="J1228" s="93"/>
      <c r="K1228" s="93"/>
      <c r="L1228" s="93"/>
      <c r="M1228" s="93"/>
      <c r="N1228" s="93"/>
      <c r="O1228" s="93"/>
      <c r="P1228" s="93"/>
      <c r="Q1228" s="93"/>
      <c r="R1228" s="93"/>
      <c r="S1228" s="93"/>
      <c r="T1228" s="93"/>
      <c r="U1228" s="93"/>
      <c r="V1228" s="93"/>
      <c r="W1228" s="93"/>
      <c r="X1228" s="93"/>
      <c r="Y1228" s="93"/>
      <c r="Z1228" s="93"/>
      <c r="AA1228" s="93"/>
      <c r="AB1228" s="93"/>
      <c r="AC1228" s="93"/>
      <c r="AD1228" s="93"/>
      <c r="AE1228" s="93"/>
      <c r="AF1228" s="93"/>
      <c r="AG1228" s="93"/>
      <c r="AH1228" s="93"/>
      <c r="AI1228" s="93"/>
      <c r="AJ1228" s="93"/>
      <c r="AK1228" s="93"/>
      <c r="AL1228" s="93"/>
    </row>
    <row r="1229" spans="1:38">
      <c r="A1229" s="7" t="s">
        <v>107</v>
      </c>
      <c r="B1229" s="7"/>
      <c r="C1229" s="55">
        <v>0</v>
      </c>
      <c r="D1229" s="30"/>
      <c r="E1229" s="55">
        <v>0</v>
      </c>
      <c r="F1229" s="25">
        <f t="shared" si="49"/>
        <v>0</v>
      </c>
      <c r="G1229" s="30"/>
      <c r="H1229" s="55">
        <v>0</v>
      </c>
      <c r="I1229" s="5">
        <f t="shared" si="50"/>
        <v>0</v>
      </c>
      <c r="J1229" s="93"/>
      <c r="K1229" s="93"/>
      <c r="L1229" s="93"/>
      <c r="M1229" s="93"/>
      <c r="N1229" s="93"/>
      <c r="O1229" s="93"/>
      <c r="P1229" s="93"/>
      <c r="Q1229" s="93"/>
      <c r="R1229" s="93"/>
      <c r="S1229" s="93"/>
      <c r="T1229" s="93"/>
      <c r="U1229" s="93"/>
      <c r="V1229" s="93"/>
      <c r="W1229" s="93"/>
      <c r="X1229" s="93"/>
      <c r="Y1229" s="93"/>
      <c r="Z1229" s="93"/>
      <c r="AA1229" s="93"/>
      <c r="AB1229" s="93"/>
      <c r="AC1229" s="93"/>
      <c r="AD1229" s="93"/>
      <c r="AE1229" s="93"/>
      <c r="AF1229" s="93"/>
      <c r="AG1229" s="93"/>
      <c r="AH1229" s="93"/>
      <c r="AI1229" s="93"/>
      <c r="AJ1229" s="93"/>
      <c r="AK1229" s="93"/>
      <c r="AL1229" s="93"/>
    </row>
    <row r="1230" spans="1:38">
      <c r="A1230" s="7" t="s">
        <v>66</v>
      </c>
      <c r="B1230" s="7"/>
      <c r="C1230" s="55">
        <v>0</v>
      </c>
      <c r="D1230" s="30"/>
      <c r="E1230" s="55">
        <v>0</v>
      </c>
      <c r="F1230" s="25">
        <f t="shared" si="49"/>
        <v>0</v>
      </c>
      <c r="G1230" s="30"/>
      <c r="H1230" s="55">
        <v>0</v>
      </c>
      <c r="I1230" s="5">
        <f t="shared" si="50"/>
        <v>0</v>
      </c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T1230" s="93"/>
      <c r="U1230" s="93"/>
      <c r="V1230" s="93"/>
      <c r="W1230" s="93"/>
      <c r="X1230" s="93"/>
      <c r="Y1230" s="93"/>
      <c r="Z1230" s="93"/>
      <c r="AA1230" s="93"/>
      <c r="AB1230" s="93"/>
      <c r="AC1230" s="93"/>
      <c r="AD1230" s="93"/>
      <c r="AE1230" s="93"/>
      <c r="AF1230" s="93"/>
      <c r="AG1230" s="93"/>
      <c r="AH1230" s="93"/>
      <c r="AI1230" s="93"/>
      <c r="AJ1230" s="93"/>
      <c r="AK1230" s="93"/>
      <c r="AL1230" s="93"/>
    </row>
    <row r="1231" spans="1:38">
      <c r="A1231" s="7" t="s">
        <v>67</v>
      </c>
      <c r="B1231" s="7"/>
      <c r="C1231" s="55">
        <v>0</v>
      </c>
      <c r="D1231" s="30"/>
      <c r="E1231" s="55">
        <v>0</v>
      </c>
      <c r="F1231" s="25">
        <f t="shared" si="49"/>
        <v>0</v>
      </c>
      <c r="G1231" s="30"/>
      <c r="H1231" s="55">
        <v>0</v>
      </c>
      <c r="I1231" s="5">
        <f t="shared" si="50"/>
        <v>0</v>
      </c>
      <c r="J1231" s="93"/>
      <c r="K1231" s="93"/>
      <c r="L1231" s="93"/>
      <c r="M1231" s="93"/>
      <c r="N1231" s="93"/>
      <c r="O1231" s="93"/>
      <c r="P1231" s="93"/>
      <c r="Q1231" s="93"/>
      <c r="R1231" s="93"/>
      <c r="S1231" s="93"/>
      <c r="T1231" s="93"/>
      <c r="U1231" s="93"/>
      <c r="V1231" s="93"/>
      <c r="W1231" s="93"/>
      <c r="X1231" s="93"/>
      <c r="Y1231" s="93"/>
      <c r="Z1231" s="93"/>
      <c r="AA1231" s="93"/>
      <c r="AB1231" s="93"/>
      <c r="AC1231" s="93"/>
      <c r="AD1231" s="93"/>
      <c r="AE1231" s="93"/>
      <c r="AF1231" s="93"/>
      <c r="AG1231" s="93"/>
      <c r="AH1231" s="93"/>
      <c r="AI1231" s="93"/>
      <c r="AJ1231" s="93"/>
      <c r="AK1231" s="93"/>
      <c r="AL1231" s="93"/>
    </row>
    <row r="1232" spans="1:38">
      <c r="A1232" s="7" t="s">
        <v>68</v>
      </c>
      <c r="B1232" s="7"/>
      <c r="C1232" s="55">
        <v>0</v>
      </c>
      <c r="D1232" s="30"/>
      <c r="E1232" s="56">
        <v>0</v>
      </c>
      <c r="F1232" s="25">
        <f t="shared" si="49"/>
        <v>0</v>
      </c>
      <c r="G1232" s="30"/>
      <c r="H1232" s="56">
        <v>0</v>
      </c>
      <c r="I1232" s="5">
        <f t="shared" si="50"/>
        <v>0</v>
      </c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T1232" s="93"/>
      <c r="U1232" s="93"/>
      <c r="V1232" s="93"/>
      <c r="W1232" s="93"/>
      <c r="X1232" s="93"/>
      <c r="Y1232" s="93"/>
      <c r="Z1232" s="93"/>
      <c r="AA1232" s="93"/>
      <c r="AB1232" s="93"/>
      <c r="AC1232" s="93"/>
      <c r="AD1232" s="93"/>
      <c r="AE1232" s="93"/>
      <c r="AF1232" s="93"/>
      <c r="AG1232" s="93"/>
      <c r="AH1232" s="93"/>
      <c r="AI1232" s="93"/>
      <c r="AJ1232" s="93"/>
      <c r="AK1232" s="93"/>
      <c r="AL1232" s="93"/>
    </row>
    <row r="1233" spans="1:38">
      <c r="A1233" s="7" t="s">
        <v>69</v>
      </c>
      <c r="B1233" s="7"/>
      <c r="C1233" s="55">
        <v>0</v>
      </c>
      <c r="D1233" s="30"/>
      <c r="E1233" s="55">
        <v>0</v>
      </c>
      <c r="F1233" s="25">
        <f t="shared" si="49"/>
        <v>0</v>
      </c>
      <c r="G1233" s="30"/>
      <c r="H1233" s="55">
        <v>0</v>
      </c>
      <c r="I1233" s="5">
        <f t="shared" si="50"/>
        <v>0</v>
      </c>
      <c r="J1233" s="93"/>
      <c r="K1233" s="93"/>
      <c r="L1233" s="93"/>
      <c r="M1233" s="93"/>
      <c r="N1233" s="102"/>
      <c r="O1233" s="93"/>
      <c r="P1233" s="93"/>
      <c r="Q1233" s="93"/>
      <c r="R1233" s="93"/>
      <c r="S1233" s="93"/>
      <c r="T1233" s="93"/>
      <c r="U1233" s="93"/>
      <c r="V1233" s="93"/>
      <c r="W1233" s="93"/>
      <c r="X1233" s="93"/>
      <c r="Y1233" s="93"/>
      <c r="Z1233" s="93"/>
      <c r="AA1233" s="93"/>
      <c r="AB1233" s="93"/>
      <c r="AC1233" s="93"/>
      <c r="AD1233" s="93"/>
      <c r="AE1233" s="93"/>
      <c r="AF1233" s="93"/>
      <c r="AG1233" s="93"/>
      <c r="AH1233" s="93"/>
      <c r="AI1233" s="93"/>
      <c r="AJ1233" s="93"/>
      <c r="AK1233" s="93"/>
      <c r="AL1233" s="93"/>
    </row>
    <row r="1234" spans="1:38">
      <c r="A1234" s="7" t="s">
        <v>70</v>
      </c>
      <c r="B1234" s="7"/>
      <c r="C1234" s="55">
        <v>0</v>
      </c>
      <c r="D1234" s="30"/>
      <c r="E1234" s="55">
        <v>0</v>
      </c>
      <c r="F1234" s="25">
        <f t="shared" si="49"/>
        <v>0</v>
      </c>
      <c r="G1234" s="30"/>
      <c r="H1234" s="55">
        <v>0</v>
      </c>
      <c r="I1234" s="5">
        <f t="shared" si="50"/>
        <v>0</v>
      </c>
      <c r="J1234" s="93"/>
      <c r="K1234" s="93"/>
      <c r="L1234" s="93"/>
      <c r="M1234" s="93"/>
      <c r="N1234" s="93"/>
      <c r="O1234" s="93"/>
      <c r="P1234" s="93"/>
      <c r="Q1234" s="93"/>
      <c r="R1234" s="93"/>
      <c r="S1234" s="93"/>
      <c r="T1234" s="93"/>
      <c r="U1234" s="93"/>
      <c r="V1234" s="93"/>
      <c r="W1234" s="93"/>
      <c r="X1234" s="93"/>
      <c r="Y1234" s="93"/>
      <c r="Z1234" s="93"/>
      <c r="AA1234" s="93"/>
      <c r="AB1234" s="93"/>
      <c r="AC1234" s="93"/>
      <c r="AD1234" s="93"/>
      <c r="AE1234" s="93"/>
      <c r="AF1234" s="93"/>
      <c r="AG1234" s="93"/>
      <c r="AH1234" s="93"/>
      <c r="AI1234" s="93"/>
      <c r="AJ1234" s="93"/>
      <c r="AK1234" s="93"/>
      <c r="AL1234" s="93"/>
    </row>
    <row r="1235" spans="1:38">
      <c r="A1235" s="7" t="s">
        <v>72</v>
      </c>
      <c r="B1235" s="7"/>
      <c r="C1235" s="55">
        <f>SUM([1]C029!$C$181)</f>
        <v>0</v>
      </c>
      <c r="D1235" s="30"/>
      <c r="E1235" s="55">
        <f>SUM([1]C029!$D$181)</f>
        <v>0</v>
      </c>
      <c r="F1235" s="25">
        <f t="shared" si="49"/>
        <v>0</v>
      </c>
      <c r="G1235" s="30"/>
      <c r="H1235" s="55">
        <f>SUM([1]C029!$E$181)</f>
        <v>0</v>
      </c>
      <c r="I1235" s="5">
        <f t="shared" si="50"/>
        <v>0</v>
      </c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T1235" s="93"/>
      <c r="U1235" s="93"/>
      <c r="V1235" s="93"/>
      <c r="W1235" s="93"/>
      <c r="X1235" s="93"/>
      <c r="Y1235" s="93"/>
      <c r="Z1235" s="93"/>
      <c r="AA1235" s="93"/>
      <c r="AB1235" s="93"/>
      <c r="AC1235" s="93"/>
      <c r="AD1235" s="93"/>
      <c r="AE1235" s="93"/>
      <c r="AF1235" s="93"/>
      <c r="AG1235" s="93"/>
      <c r="AH1235" s="93"/>
      <c r="AI1235" s="93"/>
      <c r="AJ1235" s="93"/>
      <c r="AK1235" s="93"/>
      <c r="AL1235" s="93"/>
    </row>
    <row r="1236" spans="1:38">
      <c r="A1236" s="7" t="s">
        <v>56</v>
      </c>
      <c r="B1236" s="7"/>
      <c r="C1236" s="55">
        <v>0</v>
      </c>
      <c r="D1236" s="30"/>
      <c r="E1236" s="55">
        <v>0</v>
      </c>
      <c r="F1236" s="25">
        <f t="shared" si="49"/>
        <v>0</v>
      </c>
      <c r="G1236" s="30"/>
      <c r="H1236" s="55">
        <v>0</v>
      </c>
      <c r="I1236" s="5">
        <f t="shared" si="50"/>
        <v>0</v>
      </c>
      <c r="J1236" s="93"/>
      <c r="K1236" s="93"/>
      <c r="L1236" s="93"/>
      <c r="M1236" s="93"/>
      <c r="N1236" s="93"/>
      <c r="O1236" s="93"/>
      <c r="P1236" s="93"/>
      <c r="Q1236" s="93"/>
      <c r="R1236" s="93"/>
      <c r="S1236" s="93"/>
      <c r="T1236" s="93"/>
      <c r="U1236" s="93"/>
      <c r="V1236" s="93"/>
      <c r="W1236" s="93"/>
      <c r="X1236" s="93"/>
      <c r="Y1236" s="93"/>
      <c r="Z1236" s="93"/>
      <c r="AA1236" s="93"/>
      <c r="AB1236" s="93"/>
      <c r="AC1236" s="93"/>
      <c r="AD1236" s="93"/>
      <c r="AE1236" s="93"/>
      <c r="AF1236" s="93"/>
      <c r="AG1236" s="93"/>
      <c r="AH1236" s="93"/>
      <c r="AI1236" s="93"/>
      <c r="AJ1236" s="93"/>
      <c r="AK1236" s="93"/>
      <c r="AL1236" s="93"/>
    </row>
    <row r="1237" spans="1:38">
      <c r="A1237" s="7" t="s">
        <v>73</v>
      </c>
      <c r="B1237" s="7"/>
      <c r="C1237" s="55">
        <v>0</v>
      </c>
      <c r="D1237" s="30"/>
      <c r="E1237" s="55">
        <v>0</v>
      </c>
      <c r="F1237" s="25">
        <f t="shared" si="49"/>
        <v>0</v>
      </c>
      <c r="G1237" s="30"/>
      <c r="H1237" s="55">
        <v>0</v>
      </c>
      <c r="I1237" s="5">
        <f t="shared" si="50"/>
        <v>0</v>
      </c>
      <c r="J1237" s="93"/>
      <c r="K1237" s="93"/>
      <c r="L1237" s="93"/>
      <c r="M1237" s="93"/>
      <c r="N1237" s="93"/>
      <c r="O1237" s="93"/>
      <c r="P1237" s="102"/>
      <c r="Q1237" s="93"/>
      <c r="R1237" s="93"/>
      <c r="S1237" s="93"/>
      <c r="T1237" s="93"/>
      <c r="U1237" s="93"/>
      <c r="V1237" s="93"/>
      <c r="W1237" s="93"/>
      <c r="X1237" s="93"/>
      <c r="Y1237" s="93"/>
      <c r="Z1237" s="93"/>
      <c r="AA1237" s="93"/>
      <c r="AB1237" s="93"/>
      <c r="AC1237" s="93"/>
      <c r="AD1237" s="93"/>
      <c r="AE1237" s="93"/>
      <c r="AF1237" s="93"/>
      <c r="AG1237" s="93"/>
      <c r="AH1237" s="93"/>
      <c r="AI1237" s="93"/>
      <c r="AJ1237" s="93"/>
      <c r="AK1237" s="93"/>
      <c r="AL1237" s="93"/>
    </row>
    <row r="1238" spans="1:38">
      <c r="A1238" s="7" t="str">
        <f>A438</f>
        <v>Career and Postsecondary Ed.</v>
      </c>
      <c r="B1238" s="126"/>
      <c r="C1238" s="55">
        <v>0</v>
      </c>
      <c r="D1238" s="30"/>
      <c r="E1238" s="55">
        <v>0</v>
      </c>
      <c r="F1238" s="25">
        <f t="shared" si="49"/>
        <v>0</v>
      </c>
      <c r="G1238" s="30"/>
      <c r="H1238" s="55">
        <v>0</v>
      </c>
      <c r="I1238" s="5">
        <f t="shared" si="50"/>
        <v>0</v>
      </c>
      <c r="J1238" s="93"/>
      <c r="K1238" s="93"/>
      <c r="L1238" s="93"/>
      <c r="M1238" s="93"/>
      <c r="N1238" s="93"/>
      <c r="O1238" s="93"/>
      <c r="P1238" s="155"/>
      <c r="Q1238" s="93"/>
      <c r="R1238" s="93"/>
      <c r="S1238" s="93"/>
      <c r="T1238" s="93"/>
      <c r="U1238" s="93"/>
      <c r="V1238" s="93"/>
      <c r="W1238" s="93"/>
      <c r="X1238" s="93"/>
      <c r="Y1238" s="93"/>
      <c r="Z1238" s="93"/>
      <c r="AA1238" s="93"/>
      <c r="AB1238" s="93"/>
      <c r="AC1238" s="93"/>
      <c r="AD1238" s="93"/>
      <c r="AE1238" s="93"/>
      <c r="AF1238" s="93"/>
      <c r="AG1238" s="93"/>
      <c r="AH1238" s="93"/>
      <c r="AI1238" s="93"/>
      <c r="AJ1238" s="93"/>
      <c r="AK1238" s="93"/>
      <c r="AL1238" s="93"/>
    </row>
    <row r="1239" spans="1:38">
      <c r="A1239" s="7" t="s">
        <v>74</v>
      </c>
      <c r="B1239" s="126">
        <v>35</v>
      </c>
      <c r="C1239" s="55">
        <f>[1]C035!$C$249</f>
        <v>0</v>
      </c>
      <c r="D1239" s="30"/>
      <c r="E1239" s="55">
        <f>[1]C035!$D$249</f>
        <v>0</v>
      </c>
      <c r="F1239" s="25">
        <f t="shared" si="49"/>
        <v>0</v>
      </c>
      <c r="G1239" s="30"/>
      <c r="H1239" s="55">
        <f>[1]C035!$E$249</f>
        <v>0</v>
      </c>
      <c r="I1239" s="5">
        <f t="shared" si="50"/>
        <v>0</v>
      </c>
      <c r="J1239" s="93"/>
      <c r="K1239" s="93"/>
      <c r="L1239" s="93"/>
      <c r="M1239" s="93"/>
      <c r="N1239" s="93"/>
      <c r="O1239" s="93"/>
      <c r="P1239" s="93"/>
      <c r="Q1239" s="93"/>
      <c r="R1239" s="93"/>
      <c r="S1239" s="93"/>
      <c r="T1239" s="93"/>
      <c r="U1239" s="93"/>
      <c r="V1239" s="93"/>
      <c r="W1239" s="93"/>
      <c r="X1239" s="93"/>
      <c r="Y1239" s="93"/>
      <c r="Z1239" s="93"/>
      <c r="AA1239" s="93"/>
      <c r="AB1239" s="93"/>
      <c r="AC1239" s="93"/>
      <c r="AD1239" s="93"/>
      <c r="AE1239" s="93"/>
      <c r="AF1239" s="93"/>
      <c r="AG1239" s="93"/>
      <c r="AH1239" s="93"/>
      <c r="AI1239" s="93"/>
      <c r="AJ1239" s="93"/>
      <c r="AK1239" s="93"/>
      <c r="AL1239" s="93"/>
    </row>
    <row r="1240" spans="1:38">
      <c r="A1240" s="7" t="s">
        <v>108</v>
      </c>
      <c r="B1240" s="126">
        <v>42</v>
      </c>
      <c r="C1240" s="55">
        <v>0</v>
      </c>
      <c r="D1240" s="30"/>
      <c r="E1240" s="55">
        <v>0</v>
      </c>
      <c r="F1240" s="25">
        <f t="shared" si="49"/>
        <v>0</v>
      </c>
      <c r="G1240" s="30"/>
      <c r="H1240" s="55">
        <v>0</v>
      </c>
      <c r="I1240" s="5">
        <f t="shared" si="50"/>
        <v>0</v>
      </c>
      <c r="J1240" s="93"/>
      <c r="K1240" s="93"/>
      <c r="L1240" s="93"/>
      <c r="M1240" s="93"/>
      <c r="N1240" s="93"/>
      <c r="O1240" s="93"/>
      <c r="P1240" s="93"/>
      <c r="Q1240" s="93"/>
      <c r="R1240" s="93"/>
      <c r="S1240" s="93"/>
      <c r="T1240" s="93"/>
      <c r="U1240" s="93"/>
      <c r="V1240" s="93"/>
      <c r="W1240" s="93"/>
      <c r="X1240" s="93"/>
      <c r="Y1240" s="93"/>
      <c r="Z1240" s="93"/>
      <c r="AA1240" s="93"/>
      <c r="AB1240" s="93"/>
      <c r="AC1240" s="93"/>
      <c r="AD1240" s="93"/>
      <c r="AE1240" s="93"/>
      <c r="AF1240" s="93"/>
      <c r="AG1240" s="93"/>
      <c r="AH1240" s="93"/>
      <c r="AI1240" s="93"/>
      <c r="AJ1240" s="93"/>
      <c r="AK1240" s="93"/>
      <c r="AL1240" s="93"/>
    </row>
    <row r="1241" spans="1:38">
      <c r="A1241" s="7" t="s">
        <v>77</v>
      </c>
      <c r="B1241" s="126">
        <v>44</v>
      </c>
      <c r="C1241" s="55">
        <v>0</v>
      </c>
      <c r="D1241" s="30"/>
      <c r="E1241" s="55">
        <v>0</v>
      </c>
      <c r="F1241" s="25">
        <f t="shared" si="49"/>
        <v>0</v>
      </c>
      <c r="G1241" s="30"/>
      <c r="H1241" s="55">
        <v>0</v>
      </c>
      <c r="I1241" s="5">
        <f t="shared" si="50"/>
        <v>0</v>
      </c>
      <c r="J1241" s="93"/>
      <c r="K1241" s="93"/>
      <c r="L1241" s="93"/>
      <c r="M1241" s="93"/>
      <c r="N1241" s="93"/>
      <c r="O1241" s="93"/>
      <c r="P1241" s="93"/>
      <c r="Q1241" s="93"/>
      <c r="R1241" s="93"/>
      <c r="S1241" s="93"/>
      <c r="T1241" s="93"/>
      <c r="U1241" s="93"/>
      <c r="V1241" s="93"/>
      <c r="W1241" s="93"/>
      <c r="X1241" s="93"/>
      <c r="Y1241" s="93"/>
      <c r="Z1241" s="93"/>
      <c r="AA1241" s="93"/>
      <c r="AB1241" s="93"/>
      <c r="AC1241" s="93"/>
      <c r="AD1241" s="93"/>
      <c r="AE1241" s="93"/>
      <c r="AF1241" s="93"/>
      <c r="AG1241" s="93"/>
      <c r="AH1241" s="93"/>
      <c r="AI1241" s="93"/>
      <c r="AJ1241" s="93"/>
      <c r="AK1241" s="93"/>
      <c r="AL1241" s="93"/>
    </row>
    <row r="1242" spans="1:38">
      <c r="A1242" s="7" t="s">
        <v>79</v>
      </c>
      <c r="B1242" s="126">
        <v>45</v>
      </c>
      <c r="C1242" s="55">
        <v>0</v>
      </c>
      <c r="D1242" s="30"/>
      <c r="E1242" s="55">
        <v>0</v>
      </c>
      <c r="F1242" s="25">
        <f t="shared" si="49"/>
        <v>0</v>
      </c>
      <c r="G1242" s="30"/>
      <c r="H1242" s="55">
        <v>0</v>
      </c>
      <c r="I1242" s="5">
        <f>IF(E1242=0,0,((H1242-E1242)/E1242))</f>
        <v>0</v>
      </c>
      <c r="J1242" s="93"/>
      <c r="K1242" s="93"/>
      <c r="L1242" s="93"/>
      <c r="M1242" s="93"/>
      <c r="N1242" s="93"/>
      <c r="O1242" s="93"/>
      <c r="P1242" s="93"/>
      <c r="Q1242" s="93"/>
      <c r="R1242" s="93"/>
      <c r="S1242" s="93"/>
      <c r="T1242" s="93"/>
      <c r="U1242" s="93"/>
      <c r="V1242" s="93"/>
      <c r="W1242" s="93"/>
      <c r="X1242" s="93"/>
      <c r="Y1242" s="93"/>
      <c r="Z1242" s="93"/>
      <c r="AA1242" s="93"/>
      <c r="AB1242" s="93"/>
      <c r="AC1242" s="93"/>
      <c r="AD1242" s="93"/>
      <c r="AE1242" s="93"/>
      <c r="AF1242" s="93"/>
      <c r="AG1242" s="93"/>
      <c r="AH1242" s="93"/>
      <c r="AI1242" s="93"/>
      <c r="AJ1242" s="93"/>
      <c r="AK1242" s="93"/>
      <c r="AL1242" s="93"/>
    </row>
    <row r="1243" spans="1:38">
      <c r="A1243" s="7" t="s">
        <v>109</v>
      </c>
      <c r="B1243" s="126">
        <v>46</v>
      </c>
      <c r="C1243" s="55">
        <v>0</v>
      </c>
      <c r="D1243" s="30"/>
      <c r="E1243" s="55">
        <v>0</v>
      </c>
      <c r="F1243" s="25">
        <f t="shared" si="49"/>
        <v>0</v>
      </c>
      <c r="G1243" s="30"/>
      <c r="H1243" s="140"/>
      <c r="I1243" s="129"/>
      <c r="J1243" s="93"/>
      <c r="K1243" s="93"/>
      <c r="L1243" s="93"/>
      <c r="M1243" s="93"/>
      <c r="N1243" s="93"/>
      <c r="O1243" s="93"/>
      <c r="P1243" s="93"/>
      <c r="Q1243" s="93"/>
      <c r="R1243" s="93"/>
      <c r="S1243" s="93"/>
      <c r="T1243" s="93"/>
      <c r="U1243" s="93"/>
      <c r="V1243" s="93"/>
      <c r="W1243" s="93"/>
      <c r="X1243" s="93"/>
      <c r="Y1243" s="93"/>
      <c r="Z1243" s="93"/>
      <c r="AA1243" s="93"/>
      <c r="AB1243" s="93"/>
      <c r="AC1243" s="93"/>
      <c r="AD1243" s="93"/>
      <c r="AE1243" s="93"/>
      <c r="AF1243" s="93"/>
      <c r="AG1243" s="93"/>
      <c r="AH1243" s="93"/>
      <c r="AI1243" s="93"/>
      <c r="AJ1243" s="93"/>
      <c r="AK1243" s="93"/>
      <c r="AL1243" s="93"/>
    </row>
    <row r="1244" spans="1:38">
      <c r="A1244" s="7" t="s">
        <v>81</v>
      </c>
      <c r="B1244" s="126"/>
      <c r="C1244" s="55">
        <v>0</v>
      </c>
      <c r="D1244" s="30"/>
      <c r="E1244" s="55">
        <v>0</v>
      </c>
      <c r="F1244" s="25">
        <f t="shared" si="49"/>
        <v>0</v>
      </c>
      <c r="G1244" s="30"/>
      <c r="H1244" s="55">
        <v>0</v>
      </c>
      <c r="I1244" s="5">
        <f>IF(E1244=0,0,((H1244-E1244)/E1244))</f>
        <v>0</v>
      </c>
      <c r="J1244" s="93"/>
      <c r="K1244" s="93"/>
      <c r="L1244" s="93"/>
      <c r="M1244" s="93"/>
      <c r="N1244" s="93"/>
      <c r="O1244" s="93"/>
      <c r="P1244" s="93"/>
      <c r="Q1244" s="93"/>
      <c r="R1244" s="93"/>
      <c r="S1244" s="93"/>
      <c r="T1244" s="93"/>
      <c r="U1244" s="93"/>
      <c r="V1244" s="93"/>
      <c r="W1244" s="93"/>
      <c r="X1244" s="93"/>
      <c r="Y1244" s="93"/>
      <c r="Z1244" s="93"/>
      <c r="AA1244" s="93"/>
      <c r="AB1244" s="93"/>
      <c r="AC1244" s="93"/>
      <c r="AD1244" s="93"/>
      <c r="AE1244" s="93"/>
      <c r="AF1244" s="93"/>
      <c r="AG1244" s="93"/>
      <c r="AH1244" s="93"/>
      <c r="AI1244" s="93"/>
      <c r="AJ1244" s="93"/>
      <c r="AK1244" s="93"/>
      <c r="AL1244" s="93"/>
    </row>
    <row r="1245" spans="1:38">
      <c r="A1245" s="7" t="s">
        <v>83</v>
      </c>
      <c r="B1245" s="126"/>
      <c r="C1245" s="55">
        <f>[1]C053!$C$258</f>
        <v>0</v>
      </c>
      <c r="D1245" s="30"/>
      <c r="E1245" s="55">
        <f>[1]C053!$D$258</f>
        <v>0</v>
      </c>
      <c r="F1245" s="25">
        <f t="shared" si="49"/>
        <v>0</v>
      </c>
      <c r="G1245" s="30"/>
      <c r="H1245" s="140"/>
      <c r="I1245" s="129"/>
      <c r="J1245" s="93"/>
      <c r="K1245" s="93"/>
      <c r="L1245" s="93"/>
      <c r="M1245" s="93"/>
      <c r="N1245" s="93"/>
      <c r="O1245" s="93"/>
      <c r="P1245" s="93"/>
      <c r="Q1245" s="93"/>
      <c r="R1245" s="93"/>
      <c r="S1245" s="93"/>
      <c r="T1245" s="93"/>
      <c r="U1245" s="93"/>
      <c r="V1245" s="93"/>
      <c r="W1245" s="93"/>
      <c r="X1245" s="93"/>
      <c r="Y1245" s="93"/>
      <c r="Z1245" s="93"/>
      <c r="AA1245" s="93"/>
      <c r="AB1245" s="93"/>
      <c r="AC1245" s="93"/>
      <c r="AD1245" s="93"/>
      <c r="AE1245" s="93"/>
      <c r="AF1245" s="93"/>
      <c r="AG1245" s="93"/>
      <c r="AH1245" s="93"/>
      <c r="AI1245" s="93"/>
      <c r="AJ1245" s="93"/>
      <c r="AK1245" s="93"/>
      <c r="AL1245" s="93"/>
    </row>
    <row r="1246" spans="1:38">
      <c r="A1246" s="7" t="s">
        <v>84</v>
      </c>
      <c r="B1246" s="126">
        <v>54</v>
      </c>
      <c r="C1246" s="55">
        <v>0</v>
      </c>
      <c r="D1246" s="30"/>
      <c r="E1246" s="55">
        <v>0</v>
      </c>
      <c r="F1246" s="25">
        <f t="shared" si="49"/>
        <v>0</v>
      </c>
      <c r="G1246" s="30"/>
      <c r="H1246" s="140"/>
      <c r="I1246" s="129"/>
      <c r="J1246" s="93"/>
      <c r="K1246" s="93"/>
      <c r="L1246" s="93"/>
      <c r="M1246" s="93"/>
      <c r="N1246" s="93"/>
      <c r="O1246" s="93"/>
      <c r="P1246" s="93"/>
      <c r="Q1246" s="93"/>
      <c r="R1246" s="93"/>
      <c r="S1246" s="93"/>
      <c r="T1246" s="93"/>
      <c r="U1246" s="93"/>
      <c r="V1246" s="93"/>
      <c r="W1246" s="93"/>
      <c r="X1246" s="93"/>
      <c r="Y1246" s="93"/>
      <c r="Z1246" s="93"/>
      <c r="AA1246" s="93"/>
      <c r="AB1246" s="93"/>
      <c r="AC1246" s="93"/>
      <c r="AD1246" s="93"/>
      <c r="AE1246" s="93"/>
      <c r="AF1246" s="93"/>
      <c r="AG1246" s="93"/>
      <c r="AH1246" s="93"/>
      <c r="AI1246" s="93"/>
      <c r="AJ1246" s="93"/>
      <c r="AK1246" s="93"/>
      <c r="AL1246" s="93"/>
    </row>
    <row r="1247" spans="1:38">
      <c r="A1247" s="7" t="s">
        <v>85</v>
      </c>
      <c r="B1247" s="126"/>
      <c r="C1247" s="55">
        <v>0</v>
      </c>
      <c r="D1247" s="30"/>
      <c r="E1247" s="55">
        <v>0</v>
      </c>
      <c r="F1247" s="25">
        <f t="shared" si="49"/>
        <v>0</v>
      </c>
      <c r="G1247" s="30"/>
      <c r="H1247" s="429"/>
      <c r="I1247" s="421"/>
      <c r="J1247" s="93"/>
      <c r="K1247" s="93"/>
      <c r="L1247" s="93"/>
      <c r="M1247" s="93"/>
      <c r="N1247" s="93"/>
      <c r="O1247" s="93"/>
      <c r="P1247" s="93"/>
      <c r="Q1247" s="93"/>
      <c r="R1247" s="93"/>
      <c r="S1247" s="93"/>
      <c r="T1247" s="93"/>
      <c r="U1247" s="93"/>
      <c r="V1247" s="93"/>
      <c r="W1247" s="93"/>
      <c r="X1247" s="93"/>
      <c r="Y1247" s="93"/>
      <c r="Z1247" s="93"/>
      <c r="AA1247" s="93"/>
      <c r="AB1247" s="93"/>
      <c r="AC1247" s="93"/>
      <c r="AD1247" s="93"/>
      <c r="AE1247" s="93"/>
      <c r="AF1247" s="93"/>
      <c r="AG1247" s="93"/>
      <c r="AH1247" s="93"/>
      <c r="AI1247" s="93"/>
      <c r="AJ1247" s="93"/>
      <c r="AK1247" s="93"/>
      <c r="AL1247" s="93"/>
    </row>
    <row r="1248" spans="1:38">
      <c r="A1248" s="7" t="str">
        <f>A1404</f>
        <v>Bond and Interest #1</v>
      </c>
      <c r="B1248" s="126">
        <v>62</v>
      </c>
      <c r="C1248" s="55">
        <v>0</v>
      </c>
      <c r="D1248" s="30"/>
      <c r="E1248" s="55">
        <v>0</v>
      </c>
      <c r="F1248" s="25">
        <f t="shared" si="49"/>
        <v>0</v>
      </c>
      <c r="G1248" s="30"/>
      <c r="H1248" s="55">
        <v>0</v>
      </c>
      <c r="I1248" s="5">
        <f t="shared" si="50"/>
        <v>0</v>
      </c>
      <c r="J1248" s="93"/>
      <c r="K1248" s="93"/>
      <c r="L1248" s="93"/>
      <c r="M1248" s="93"/>
      <c r="N1248" s="93"/>
      <c r="O1248" s="93"/>
      <c r="P1248" s="93"/>
      <c r="Q1248" s="93"/>
      <c r="R1248" s="93"/>
      <c r="S1248" s="93"/>
      <c r="T1248" s="93"/>
      <c r="U1248" s="93"/>
      <c r="V1248" s="93"/>
      <c r="W1248" s="93"/>
      <c r="X1248" s="93"/>
      <c r="Y1248" s="93"/>
      <c r="Z1248" s="93"/>
      <c r="AA1248" s="93"/>
      <c r="AB1248" s="93"/>
      <c r="AC1248" s="93"/>
      <c r="AD1248" s="93"/>
      <c r="AE1248" s="93"/>
      <c r="AF1248" s="93"/>
      <c r="AG1248" s="93"/>
      <c r="AH1248" s="93"/>
      <c r="AI1248" s="93"/>
      <c r="AJ1248" s="93"/>
      <c r="AK1248" s="93"/>
      <c r="AL1248" s="93"/>
    </row>
    <row r="1249" spans="1:38">
      <c r="A1249" s="7" t="str">
        <f>A1405</f>
        <v>Bond and Interest #2</v>
      </c>
      <c r="B1249" s="126">
        <v>63</v>
      </c>
      <c r="C1249" s="55">
        <v>0</v>
      </c>
      <c r="D1249" s="30"/>
      <c r="E1249" s="55">
        <v>0</v>
      </c>
      <c r="F1249" s="25">
        <f t="shared" si="49"/>
        <v>0</v>
      </c>
      <c r="G1249" s="30"/>
      <c r="H1249" s="55">
        <v>0</v>
      </c>
      <c r="I1249" s="5">
        <f t="shared" si="50"/>
        <v>0</v>
      </c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T1249" s="93"/>
      <c r="U1249" s="93"/>
      <c r="V1249" s="93"/>
      <c r="W1249" s="93"/>
      <c r="X1249" s="93"/>
      <c r="Y1249" s="93"/>
      <c r="Z1249" s="93"/>
      <c r="AA1249" s="93"/>
      <c r="AB1249" s="93"/>
      <c r="AC1249" s="93"/>
      <c r="AD1249" s="93"/>
      <c r="AE1249" s="93"/>
      <c r="AF1249" s="93"/>
      <c r="AG1249" s="93"/>
      <c r="AH1249" s="93"/>
      <c r="AI1249" s="93"/>
      <c r="AJ1249" s="93"/>
      <c r="AK1249" s="93"/>
      <c r="AL1249" s="93"/>
    </row>
    <row r="1250" spans="1:38">
      <c r="A1250" s="7" t="s">
        <v>86</v>
      </c>
      <c r="B1250" s="126">
        <v>66</v>
      </c>
      <c r="C1250" s="55">
        <v>0</v>
      </c>
      <c r="D1250" s="30"/>
      <c r="E1250" s="55">
        <v>0</v>
      </c>
      <c r="F1250" s="25">
        <f t="shared" si="49"/>
        <v>0</v>
      </c>
      <c r="G1250" s="30"/>
      <c r="H1250" s="55">
        <v>0</v>
      </c>
      <c r="I1250" s="5">
        <f t="shared" si="50"/>
        <v>0</v>
      </c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/>
      <c r="U1250" s="93"/>
      <c r="V1250" s="93"/>
      <c r="W1250" s="93"/>
      <c r="X1250" s="93"/>
      <c r="Y1250" s="93"/>
      <c r="Z1250" s="93"/>
      <c r="AA1250" s="93"/>
      <c r="AB1250" s="93"/>
      <c r="AC1250" s="93"/>
      <c r="AD1250" s="93"/>
      <c r="AE1250" s="93"/>
      <c r="AF1250" s="93"/>
      <c r="AG1250" s="93"/>
      <c r="AH1250" s="93"/>
      <c r="AI1250" s="93"/>
      <c r="AJ1250" s="93"/>
      <c r="AK1250" s="93"/>
      <c r="AL1250" s="93"/>
    </row>
    <row r="1251" spans="1:38">
      <c r="A1251" s="7" t="s">
        <v>87</v>
      </c>
      <c r="B1251" s="126">
        <v>67</v>
      </c>
      <c r="C1251" s="55">
        <v>0</v>
      </c>
      <c r="D1251" s="30"/>
      <c r="E1251" s="55">
        <v>0</v>
      </c>
      <c r="F1251" s="25">
        <f t="shared" si="49"/>
        <v>0</v>
      </c>
      <c r="G1251" s="30"/>
      <c r="H1251" s="55">
        <v>0</v>
      </c>
      <c r="I1251" s="5">
        <f t="shared" si="50"/>
        <v>0</v>
      </c>
      <c r="J1251" s="93"/>
      <c r="K1251" s="93"/>
      <c r="L1251" s="93"/>
      <c r="M1251" s="93"/>
      <c r="N1251" s="93"/>
      <c r="O1251" s="93"/>
      <c r="P1251" s="93"/>
      <c r="Q1251" s="93"/>
      <c r="R1251" s="93"/>
      <c r="S1251" s="93"/>
      <c r="T1251" s="93"/>
      <c r="U1251" s="93"/>
      <c r="V1251" s="93"/>
      <c r="W1251" s="93"/>
      <c r="X1251" s="93"/>
      <c r="Y1251" s="93"/>
      <c r="Z1251" s="93"/>
      <c r="AA1251" s="93"/>
      <c r="AB1251" s="93"/>
      <c r="AC1251" s="93"/>
      <c r="AD1251" s="93"/>
      <c r="AE1251" s="93"/>
      <c r="AF1251" s="93"/>
      <c r="AG1251" s="93"/>
      <c r="AH1251" s="93"/>
      <c r="AI1251" s="93"/>
      <c r="AJ1251" s="93"/>
      <c r="AK1251" s="93"/>
      <c r="AL1251" s="93"/>
    </row>
    <row r="1252" spans="1:38">
      <c r="A1252" s="7" t="s">
        <v>88</v>
      </c>
      <c r="B1252" s="126">
        <v>68</v>
      </c>
      <c r="C1252" s="55">
        <v>0</v>
      </c>
      <c r="D1252" s="30"/>
      <c r="E1252" s="55">
        <v>0</v>
      </c>
      <c r="F1252" s="25">
        <f t="shared" si="49"/>
        <v>0</v>
      </c>
      <c r="G1252" s="30"/>
      <c r="H1252" s="55">
        <v>0</v>
      </c>
      <c r="I1252" s="5">
        <f t="shared" si="50"/>
        <v>0</v>
      </c>
      <c r="J1252" s="93"/>
      <c r="K1252" s="93"/>
      <c r="L1252" s="93"/>
      <c r="M1252" s="93"/>
      <c r="N1252" s="93"/>
      <c r="O1252" s="93"/>
      <c r="P1252" s="93"/>
      <c r="Q1252" s="93"/>
      <c r="R1252" s="93"/>
      <c r="S1252" s="93"/>
      <c r="T1252" s="93"/>
      <c r="U1252" s="93"/>
      <c r="V1252" s="93"/>
      <c r="W1252" s="93"/>
      <c r="X1252" s="93"/>
      <c r="Y1252" s="93"/>
      <c r="Z1252" s="93"/>
      <c r="AA1252" s="93"/>
      <c r="AB1252" s="93"/>
      <c r="AC1252" s="93"/>
      <c r="AD1252" s="93"/>
      <c r="AE1252" s="93"/>
      <c r="AF1252" s="93"/>
      <c r="AG1252" s="93"/>
      <c r="AH1252" s="93"/>
      <c r="AI1252" s="93"/>
      <c r="AJ1252" s="93"/>
      <c r="AK1252" s="93"/>
      <c r="AL1252" s="93"/>
    </row>
    <row r="1253" spans="1:38">
      <c r="A1253" s="130"/>
      <c r="B1253" s="130"/>
      <c r="C1253" s="131"/>
      <c r="D1253" s="132"/>
      <c r="E1253" s="133"/>
      <c r="F1253" s="134"/>
      <c r="G1253" s="132"/>
      <c r="H1253" s="133"/>
      <c r="I1253" s="156"/>
      <c r="J1253" s="93"/>
      <c r="K1253" s="93"/>
      <c r="L1253" s="93"/>
      <c r="M1253" s="93"/>
      <c r="N1253" s="93"/>
      <c r="O1253" s="93"/>
      <c r="P1253" s="93"/>
      <c r="Q1253" s="93"/>
      <c r="R1253" s="93"/>
      <c r="S1253" s="93"/>
      <c r="T1253" s="93"/>
      <c r="U1253" s="93"/>
      <c r="V1253" s="93"/>
      <c r="W1253" s="93"/>
      <c r="X1253" s="93"/>
      <c r="Y1253" s="93"/>
      <c r="Z1253" s="93"/>
      <c r="AA1253" s="93"/>
      <c r="AB1253" s="93"/>
      <c r="AC1253" s="93"/>
      <c r="AD1253" s="93"/>
      <c r="AE1253" s="93"/>
      <c r="AF1253" s="93"/>
      <c r="AG1253" s="93"/>
      <c r="AH1253" s="93"/>
      <c r="AI1253" s="93"/>
      <c r="AJ1253" s="93"/>
      <c r="AK1253" s="93"/>
      <c r="AL1253" s="93"/>
    </row>
    <row r="1254" spans="1:38">
      <c r="A1254" s="64" t="s">
        <v>89</v>
      </c>
      <c r="B1254" s="23"/>
      <c r="C1254" s="57">
        <f>SUM(C1221:C1252)</f>
        <v>0</v>
      </c>
      <c r="D1254" s="30"/>
      <c r="E1254" s="47">
        <f>SUM(E1221:E1252)</f>
        <v>0</v>
      </c>
      <c r="F1254" s="25">
        <f t="shared" si="49"/>
        <v>0</v>
      </c>
      <c r="G1254" s="30"/>
      <c r="H1254" s="47">
        <f>SUM(H1221:H1252)</f>
        <v>0</v>
      </c>
      <c r="I1254" s="5">
        <f t="shared" si="50"/>
        <v>0</v>
      </c>
      <c r="J1254" s="93"/>
      <c r="K1254" s="93"/>
      <c r="L1254" s="93"/>
      <c r="M1254" s="93"/>
      <c r="N1254" s="93"/>
      <c r="O1254" s="93"/>
      <c r="P1254" s="93"/>
      <c r="Q1254" s="93"/>
      <c r="R1254" s="93"/>
      <c r="S1254" s="93"/>
      <c r="T1254" s="93"/>
      <c r="U1254" s="93"/>
      <c r="V1254" s="93"/>
      <c r="W1254" s="93"/>
      <c r="X1254" s="93"/>
      <c r="Y1254" s="93"/>
      <c r="Z1254" s="93"/>
      <c r="AA1254" s="93"/>
      <c r="AB1254" s="93"/>
      <c r="AC1254" s="93"/>
      <c r="AD1254" s="93"/>
      <c r="AE1254" s="93"/>
      <c r="AF1254" s="93"/>
      <c r="AG1254" s="93"/>
      <c r="AH1254" s="93"/>
      <c r="AI1254" s="93"/>
      <c r="AJ1254" s="93"/>
      <c r="AK1254" s="93"/>
      <c r="AL1254" s="93"/>
    </row>
    <row r="1255" spans="1:38">
      <c r="A1255" s="23" t="s">
        <v>91</v>
      </c>
      <c r="B1255" s="23"/>
      <c r="C1255" s="80">
        <f>H1646</f>
        <v>193</v>
      </c>
      <c r="D1255" s="30"/>
      <c r="E1255" s="81">
        <f>J1646</f>
        <v>199.5</v>
      </c>
      <c r="F1255" s="25">
        <f t="shared" si="49"/>
        <v>3.367875647668394E-2</v>
      </c>
      <c r="G1255" s="30"/>
      <c r="H1255" s="81">
        <f>L1646</f>
        <v>200</v>
      </c>
      <c r="I1255" s="5">
        <f t="shared" si="50"/>
        <v>2.5062656641604009E-3</v>
      </c>
      <c r="J1255" s="93"/>
      <c r="K1255" s="93"/>
      <c r="L1255" s="93"/>
      <c r="M1255" s="93"/>
      <c r="N1255" s="93"/>
      <c r="O1255" s="93"/>
      <c r="P1255" s="93"/>
      <c r="Q1255" s="93"/>
      <c r="R1255" s="93"/>
      <c r="S1255" s="93"/>
      <c r="T1255" s="93"/>
      <c r="U1255" s="93"/>
      <c r="V1255" s="93"/>
      <c r="W1255" s="93"/>
      <c r="X1255" s="93"/>
      <c r="Y1255" s="93"/>
      <c r="Z1255" s="93"/>
      <c r="AA1255" s="93"/>
      <c r="AB1255" s="93"/>
      <c r="AC1255" s="93"/>
      <c r="AD1255" s="93"/>
      <c r="AE1255" s="93"/>
      <c r="AF1255" s="93"/>
      <c r="AG1255" s="93"/>
      <c r="AH1255" s="93"/>
      <c r="AI1255" s="93"/>
      <c r="AJ1255" s="93"/>
      <c r="AK1255" s="93"/>
      <c r="AL1255" s="93"/>
    </row>
    <row r="1256" spans="1:38">
      <c r="A1256" s="23" t="s">
        <v>22</v>
      </c>
      <c r="B1256" s="23"/>
      <c r="C1256" s="57">
        <f>IF(C1254=0,0,C1254/C1255)</f>
        <v>0</v>
      </c>
      <c r="D1256" s="30"/>
      <c r="E1256" s="47">
        <f>IF(E1254=0,0,E1254/E1255)</f>
        <v>0</v>
      </c>
      <c r="F1256" s="25">
        <f t="shared" si="49"/>
        <v>0</v>
      </c>
      <c r="G1256" s="30"/>
      <c r="H1256" s="47">
        <f>IF(H1254=0,0,H1254/H1255)</f>
        <v>0</v>
      </c>
      <c r="I1256" s="5">
        <f t="shared" si="50"/>
        <v>0</v>
      </c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T1256" s="93"/>
      <c r="U1256" s="93"/>
      <c r="V1256" s="93"/>
      <c r="W1256" s="93"/>
      <c r="X1256" s="93"/>
      <c r="Y1256" s="93"/>
      <c r="Z1256" s="93"/>
      <c r="AA1256" s="93"/>
      <c r="AB1256" s="93"/>
      <c r="AC1256" s="93"/>
      <c r="AD1256" s="93"/>
      <c r="AE1256" s="93"/>
      <c r="AF1256" s="93"/>
      <c r="AG1256" s="93"/>
      <c r="AH1256" s="93"/>
      <c r="AI1256" s="93"/>
      <c r="AJ1256" s="93"/>
      <c r="AK1256" s="93"/>
      <c r="AL1256" s="93"/>
    </row>
    <row r="1257" spans="1:38">
      <c r="A1257" s="130"/>
      <c r="B1257" s="130"/>
      <c r="C1257" s="131"/>
      <c r="D1257" s="132"/>
      <c r="E1257" s="133"/>
      <c r="F1257" s="134"/>
      <c r="G1257" s="132"/>
      <c r="H1257" s="133"/>
      <c r="I1257" s="156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T1257" s="93"/>
      <c r="U1257" s="93"/>
      <c r="V1257" s="93"/>
      <c r="W1257" s="93"/>
      <c r="X1257" s="93"/>
      <c r="Y1257" s="93"/>
      <c r="Z1257" s="93"/>
      <c r="AA1257" s="93"/>
      <c r="AB1257" s="93"/>
      <c r="AC1257" s="93"/>
      <c r="AD1257" s="93"/>
      <c r="AE1257" s="93"/>
      <c r="AF1257" s="93"/>
      <c r="AG1257" s="93"/>
      <c r="AH1257" s="93"/>
      <c r="AI1257" s="93"/>
      <c r="AJ1257" s="93"/>
      <c r="AK1257" s="93"/>
      <c r="AL1257" s="93"/>
    </row>
    <row r="1258" spans="1:38">
      <c r="A1258" s="23" t="s">
        <v>93</v>
      </c>
      <c r="B1258" s="23"/>
      <c r="C1258" s="55">
        <v>0</v>
      </c>
      <c r="D1258" s="30"/>
      <c r="E1258" s="55">
        <v>0</v>
      </c>
      <c r="F1258" s="25">
        <f t="shared" si="49"/>
        <v>0</v>
      </c>
      <c r="G1258" s="30"/>
      <c r="H1258" s="55">
        <v>0</v>
      </c>
      <c r="I1258" s="5">
        <f t="shared" si="50"/>
        <v>0</v>
      </c>
      <c r="J1258" s="93"/>
      <c r="K1258" s="93"/>
      <c r="L1258" s="93"/>
      <c r="M1258" s="93"/>
      <c r="N1258" s="93"/>
      <c r="O1258" s="93"/>
      <c r="P1258" s="93"/>
      <c r="Q1258" s="93"/>
      <c r="R1258" s="93"/>
      <c r="S1258" s="93"/>
      <c r="T1258" s="93"/>
      <c r="U1258" s="93"/>
      <c r="V1258" s="93"/>
      <c r="W1258" s="93"/>
      <c r="X1258" s="93"/>
      <c r="Y1258" s="93"/>
      <c r="Z1258" s="93"/>
      <c r="AA1258" s="93"/>
      <c r="AB1258" s="93"/>
      <c r="AC1258" s="93"/>
      <c r="AD1258" s="93"/>
      <c r="AE1258" s="93"/>
      <c r="AF1258" s="93"/>
      <c r="AG1258" s="93"/>
      <c r="AH1258" s="93"/>
      <c r="AI1258" s="93"/>
      <c r="AJ1258" s="93"/>
      <c r="AK1258" s="93"/>
      <c r="AL1258" s="93"/>
    </row>
    <row r="1259" spans="1:38">
      <c r="A1259" s="23" t="s">
        <v>94</v>
      </c>
      <c r="B1259" s="23"/>
      <c r="C1259" s="55">
        <v>0</v>
      </c>
      <c r="D1259" s="30"/>
      <c r="E1259" s="55">
        <v>0</v>
      </c>
      <c r="F1259" s="25">
        <f t="shared" si="49"/>
        <v>0</v>
      </c>
      <c r="G1259" s="30"/>
      <c r="H1259" s="55">
        <v>0</v>
      </c>
      <c r="I1259" s="5">
        <f t="shared" si="50"/>
        <v>0</v>
      </c>
      <c r="J1259" s="93"/>
      <c r="K1259" s="93"/>
      <c r="L1259" s="93"/>
      <c r="M1259" s="93"/>
      <c r="N1259" s="93"/>
      <c r="O1259" s="93"/>
      <c r="P1259" s="93"/>
      <c r="Q1259" s="93"/>
      <c r="R1259" s="93"/>
      <c r="S1259" s="93"/>
      <c r="T1259" s="93"/>
      <c r="U1259" s="93"/>
      <c r="V1259" s="93"/>
      <c r="W1259" s="93"/>
      <c r="X1259" s="93"/>
      <c r="Y1259" s="93"/>
      <c r="Z1259" s="93"/>
      <c r="AA1259" s="93"/>
      <c r="AB1259" s="93"/>
      <c r="AC1259" s="93"/>
      <c r="AD1259" s="93"/>
      <c r="AE1259" s="93"/>
      <c r="AF1259" s="93"/>
      <c r="AG1259" s="93"/>
      <c r="AH1259" s="93"/>
      <c r="AI1259" s="93"/>
      <c r="AJ1259" s="93"/>
      <c r="AK1259" s="93"/>
      <c r="AL1259" s="93"/>
    </row>
    <row r="1260" spans="1:38">
      <c r="A1260" s="7" t="s">
        <v>96</v>
      </c>
      <c r="B1260" s="7"/>
      <c r="C1260" s="9">
        <v>0</v>
      </c>
      <c r="D1260" s="30"/>
      <c r="E1260" s="9">
        <v>0</v>
      </c>
      <c r="F1260" s="25">
        <f t="shared" si="49"/>
        <v>0</v>
      </c>
      <c r="G1260" s="30"/>
      <c r="H1260" s="9">
        <v>0</v>
      </c>
      <c r="I1260" s="5">
        <f t="shared" si="50"/>
        <v>0</v>
      </c>
      <c r="J1260" s="93"/>
      <c r="K1260" s="93"/>
      <c r="L1260" s="93"/>
      <c r="M1260" s="93"/>
      <c r="N1260" s="93"/>
      <c r="O1260" s="93"/>
      <c r="P1260" s="93"/>
      <c r="Q1260" s="93"/>
      <c r="R1260" s="93"/>
      <c r="S1260" s="93"/>
      <c r="T1260" s="93"/>
      <c r="U1260" s="93"/>
      <c r="V1260" s="93"/>
      <c r="W1260" s="93"/>
      <c r="X1260" s="93"/>
      <c r="Y1260" s="93"/>
      <c r="Z1260" s="93"/>
      <c r="AA1260" s="93"/>
      <c r="AB1260" s="93"/>
      <c r="AC1260" s="93"/>
      <c r="AD1260" s="93"/>
      <c r="AE1260" s="93"/>
      <c r="AF1260" s="93"/>
      <c r="AG1260" s="93"/>
      <c r="AH1260" s="93"/>
      <c r="AI1260" s="93"/>
      <c r="AJ1260" s="93"/>
      <c r="AK1260" s="93"/>
      <c r="AL1260" s="93"/>
    </row>
    <row r="1261" spans="1:38">
      <c r="A1261" s="62" t="s">
        <v>97</v>
      </c>
      <c r="B1261" s="7"/>
      <c r="C1261" s="9">
        <f>SUM(C1258:C1260,C1254)</f>
        <v>0</v>
      </c>
      <c r="D1261" s="21"/>
      <c r="E1261" s="27">
        <f>SUM(E1258:E1260,E1254)</f>
        <v>0</v>
      </c>
      <c r="F1261" s="25">
        <f>IF(C1261=0,0,((E1261-C1261)/C1261))</f>
        <v>0</v>
      </c>
      <c r="G1261" s="21"/>
      <c r="H1261" s="27">
        <f>SUM(H1258:H1260,H1254)</f>
        <v>0</v>
      </c>
      <c r="I1261" s="5">
        <f t="shared" si="50"/>
        <v>0</v>
      </c>
      <c r="J1261" s="93"/>
      <c r="K1261" s="93"/>
      <c r="L1261" s="93"/>
      <c r="M1261" s="93"/>
      <c r="N1261" s="93"/>
      <c r="O1261" s="93"/>
      <c r="P1261" s="93"/>
      <c r="Q1261" s="93"/>
      <c r="R1261" s="93"/>
      <c r="S1261" s="93"/>
      <c r="T1261" s="93"/>
      <c r="U1261" s="93"/>
      <c r="V1261" s="93"/>
      <c r="W1261" s="93"/>
      <c r="X1261" s="93"/>
      <c r="Y1261" s="93"/>
      <c r="Z1261" s="93"/>
      <c r="AA1261" s="93"/>
      <c r="AB1261" s="93"/>
      <c r="AC1261" s="93"/>
      <c r="AD1261" s="93"/>
      <c r="AE1261" s="93"/>
      <c r="AF1261" s="93"/>
      <c r="AG1261" s="93"/>
      <c r="AH1261" s="93"/>
      <c r="AI1261" s="93"/>
      <c r="AJ1261" s="93"/>
      <c r="AK1261" s="93"/>
      <c r="AL1261" s="93"/>
    </row>
    <row r="1262" spans="1:38">
      <c r="A1262" s="60"/>
      <c r="B1262" s="60"/>
      <c r="C1262" s="16"/>
      <c r="D1262" s="60"/>
      <c r="E1262" s="16"/>
      <c r="F1262" s="17"/>
      <c r="G1262" s="60"/>
      <c r="H1262" s="16"/>
      <c r="I1262" s="17"/>
      <c r="J1262" s="93"/>
      <c r="K1262" s="93"/>
      <c r="L1262" s="93"/>
      <c r="M1262" s="93"/>
      <c r="N1262" s="93"/>
      <c r="O1262" s="93"/>
      <c r="P1262" s="93"/>
      <c r="Q1262" s="93"/>
      <c r="R1262" s="93"/>
      <c r="S1262" s="93"/>
      <c r="T1262" s="93"/>
      <c r="U1262" s="93"/>
      <c r="V1262" s="93"/>
      <c r="W1262" s="93"/>
      <c r="X1262" s="93"/>
      <c r="Y1262" s="93"/>
      <c r="Z1262" s="93"/>
      <c r="AA1262" s="93"/>
      <c r="AB1262" s="93"/>
      <c r="AC1262" s="93"/>
      <c r="AD1262" s="93"/>
      <c r="AE1262" s="93"/>
      <c r="AF1262" s="93"/>
      <c r="AG1262" s="93"/>
      <c r="AH1262" s="93"/>
      <c r="AI1262" s="93"/>
      <c r="AJ1262" s="93"/>
      <c r="AK1262" s="93"/>
      <c r="AL1262" s="93"/>
    </row>
    <row r="1263" spans="1:38">
      <c r="A1263" s="60"/>
      <c r="B1263" s="60"/>
      <c r="C1263" s="16"/>
      <c r="D1263" s="60"/>
      <c r="E1263" s="16"/>
      <c r="F1263" s="17"/>
      <c r="G1263" s="60"/>
      <c r="H1263" s="16"/>
      <c r="I1263" s="17"/>
      <c r="J1263" s="93"/>
      <c r="K1263" s="93"/>
      <c r="L1263" s="93"/>
      <c r="M1263" s="93"/>
      <c r="N1263" s="93"/>
      <c r="O1263" s="93"/>
      <c r="P1263" s="93"/>
      <c r="Q1263" s="93"/>
      <c r="R1263" s="93"/>
      <c r="S1263" s="93"/>
      <c r="T1263" s="93"/>
      <c r="U1263" s="93"/>
      <c r="V1263" s="93"/>
      <c r="W1263" s="93"/>
      <c r="X1263" s="93"/>
      <c r="Y1263" s="93"/>
      <c r="Z1263" s="93"/>
      <c r="AA1263" s="93"/>
      <c r="AB1263" s="93"/>
      <c r="AC1263" s="93"/>
      <c r="AD1263" s="93"/>
      <c r="AE1263" s="93"/>
      <c r="AF1263" s="93"/>
      <c r="AG1263" s="93"/>
      <c r="AH1263" s="93"/>
      <c r="AI1263" s="93"/>
      <c r="AJ1263" s="93"/>
      <c r="AK1263" s="93"/>
      <c r="AL1263" s="93"/>
    </row>
    <row r="1264" spans="1:38">
      <c r="A1264" s="60"/>
      <c r="B1264" s="60"/>
      <c r="C1264" s="16"/>
      <c r="D1264" s="60"/>
      <c r="E1264" s="16"/>
      <c r="F1264" s="17"/>
      <c r="G1264" s="60"/>
      <c r="H1264" s="16"/>
      <c r="I1264" s="17"/>
      <c r="J1264" s="93"/>
      <c r="K1264" s="93"/>
      <c r="L1264" s="93"/>
      <c r="M1264" s="93"/>
      <c r="N1264" s="93"/>
      <c r="O1264" s="93"/>
      <c r="P1264" s="93"/>
      <c r="Q1264" s="93"/>
      <c r="R1264" s="93"/>
      <c r="S1264" s="93"/>
      <c r="T1264" s="93"/>
      <c r="U1264" s="93"/>
      <c r="V1264" s="93"/>
      <c r="W1264" s="93"/>
      <c r="X1264" s="93"/>
      <c r="Y1264" s="93"/>
      <c r="Z1264" s="93"/>
      <c r="AA1264" s="93"/>
      <c r="AB1264" s="93"/>
      <c r="AC1264" s="93"/>
      <c r="AD1264" s="93"/>
      <c r="AE1264" s="93"/>
      <c r="AF1264" s="93"/>
      <c r="AG1264" s="93"/>
      <c r="AH1264" s="93"/>
      <c r="AI1264" s="93"/>
      <c r="AJ1264" s="93"/>
      <c r="AK1264" s="93"/>
      <c r="AL1264" s="93"/>
    </row>
    <row r="1265" spans="1:38">
      <c r="A1265" s="60"/>
      <c r="B1265" s="60"/>
      <c r="C1265" s="16"/>
      <c r="D1265" s="60"/>
      <c r="E1265" s="16"/>
      <c r="F1265" s="17"/>
      <c r="G1265" s="60"/>
      <c r="H1265" s="16"/>
      <c r="I1265" s="17"/>
      <c r="J1265" s="93"/>
      <c r="K1265" s="93"/>
      <c r="L1265" s="93"/>
      <c r="M1265" s="93"/>
      <c r="N1265" s="93"/>
      <c r="O1265" s="93"/>
      <c r="P1265" s="93"/>
      <c r="Q1265" s="93"/>
      <c r="R1265" s="93"/>
      <c r="S1265" s="93"/>
      <c r="T1265" s="93"/>
      <c r="U1265" s="93"/>
      <c r="V1265" s="93"/>
      <c r="W1265" s="93"/>
      <c r="X1265" s="93"/>
      <c r="Y1265" s="93"/>
      <c r="Z1265" s="93"/>
      <c r="AA1265" s="93"/>
      <c r="AB1265" s="93"/>
      <c r="AC1265" s="93"/>
      <c r="AD1265" s="93"/>
      <c r="AE1265" s="93"/>
      <c r="AF1265" s="93"/>
      <c r="AG1265" s="93"/>
      <c r="AH1265" s="93"/>
      <c r="AI1265" s="93"/>
      <c r="AJ1265" s="93"/>
      <c r="AK1265" s="93"/>
      <c r="AL1265" s="93"/>
    </row>
    <row r="1266" spans="1:38">
      <c r="A1266" s="60"/>
      <c r="B1266" s="60"/>
      <c r="C1266" s="16"/>
      <c r="D1266" s="60"/>
      <c r="E1266" s="16"/>
      <c r="F1266" s="17"/>
      <c r="G1266" s="60"/>
      <c r="H1266" s="16"/>
      <c r="I1266" s="17"/>
      <c r="J1266" s="93"/>
      <c r="K1266" s="93"/>
      <c r="L1266" s="102"/>
      <c r="M1266" s="93"/>
      <c r="N1266" s="93"/>
      <c r="O1266" s="93"/>
      <c r="P1266" s="93"/>
      <c r="Q1266" s="93"/>
      <c r="R1266" s="93"/>
      <c r="S1266" s="93"/>
      <c r="T1266" s="93"/>
      <c r="U1266" s="93"/>
      <c r="V1266" s="93"/>
      <c r="W1266" s="93"/>
      <c r="X1266" s="93"/>
      <c r="Y1266" s="93"/>
      <c r="Z1266" s="93"/>
      <c r="AA1266" s="93"/>
      <c r="AB1266" s="93"/>
      <c r="AC1266" s="93"/>
      <c r="AD1266" s="93"/>
      <c r="AE1266" s="93"/>
      <c r="AF1266" s="93"/>
      <c r="AG1266" s="93"/>
      <c r="AH1266" s="93"/>
      <c r="AI1266" s="93"/>
      <c r="AJ1266" s="93"/>
      <c r="AK1266" s="93"/>
      <c r="AL1266" s="93"/>
    </row>
    <row r="1267" spans="1:38">
      <c r="A1267" s="60"/>
      <c r="B1267" s="60"/>
      <c r="C1267" s="16"/>
      <c r="D1267" s="60"/>
      <c r="E1267" s="16"/>
      <c r="F1267" s="17"/>
      <c r="G1267" s="60"/>
      <c r="H1267" s="16"/>
      <c r="I1267" s="17"/>
      <c r="J1267" s="93"/>
      <c r="K1267" s="93"/>
      <c r="L1267" s="93"/>
      <c r="M1267" s="93"/>
      <c r="N1267" s="93"/>
      <c r="O1267" s="93"/>
      <c r="P1267" s="93"/>
      <c r="Q1267" s="93"/>
      <c r="R1267" s="93"/>
      <c r="S1267" s="93"/>
      <c r="T1267" s="93"/>
      <c r="U1267" s="93"/>
      <c r="V1267" s="93"/>
      <c r="W1267" s="93"/>
      <c r="X1267" s="93"/>
      <c r="Y1267" s="93"/>
      <c r="Z1267" s="93"/>
      <c r="AA1267" s="93"/>
      <c r="AB1267" s="93"/>
      <c r="AC1267" s="93"/>
      <c r="AD1267" s="93"/>
      <c r="AE1267" s="93"/>
      <c r="AF1267" s="93"/>
      <c r="AG1267" s="93"/>
      <c r="AH1267" s="93"/>
      <c r="AI1267" s="93"/>
      <c r="AJ1267" s="93"/>
      <c r="AK1267" s="93"/>
      <c r="AL1267" s="93"/>
    </row>
    <row r="1268" spans="1:38">
      <c r="A1268" s="60"/>
      <c r="B1268" s="60"/>
      <c r="C1268" s="16"/>
      <c r="D1268" s="60"/>
      <c r="E1268" s="16"/>
      <c r="F1268" s="17"/>
      <c r="G1268" s="60"/>
      <c r="H1268" s="16"/>
      <c r="I1268" s="17"/>
      <c r="J1268" s="93"/>
      <c r="K1268" s="93"/>
      <c r="L1268" s="93"/>
      <c r="M1268" s="93"/>
      <c r="N1268" s="93"/>
      <c r="O1268" s="93"/>
      <c r="P1268" s="93"/>
      <c r="Q1268" s="93"/>
      <c r="R1268" s="93"/>
      <c r="S1268" s="93"/>
      <c r="T1268" s="93"/>
      <c r="U1268" s="93"/>
      <c r="V1268" s="93"/>
      <c r="W1268" s="93"/>
      <c r="X1268" s="93"/>
      <c r="Y1268" s="93"/>
      <c r="Z1268" s="93"/>
      <c r="AA1268" s="93"/>
      <c r="AB1268" s="93"/>
      <c r="AC1268" s="93"/>
      <c r="AD1268" s="93"/>
      <c r="AE1268" s="93"/>
      <c r="AF1268" s="93"/>
      <c r="AG1268" s="93"/>
      <c r="AH1268" s="93"/>
      <c r="AI1268" s="93"/>
      <c r="AJ1268" s="93"/>
      <c r="AK1268" s="93"/>
      <c r="AL1268" s="93"/>
    </row>
    <row r="1269" spans="1:38">
      <c r="A1269" s="60"/>
      <c r="B1269" s="60"/>
      <c r="C1269" s="16"/>
      <c r="D1269" s="60"/>
      <c r="E1269" s="16"/>
      <c r="F1269" s="17"/>
      <c r="G1269" s="60"/>
      <c r="H1269" s="16"/>
      <c r="I1269" s="17"/>
      <c r="J1269" s="93"/>
      <c r="K1269" s="93"/>
      <c r="L1269" s="93"/>
      <c r="M1269" s="93"/>
      <c r="N1269" s="93"/>
      <c r="O1269" s="93"/>
      <c r="P1269" s="93"/>
      <c r="Q1269" s="93"/>
      <c r="R1269" s="93"/>
      <c r="S1269" s="93"/>
      <c r="T1269" s="93"/>
      <c r="U1269" s="93"/>
      <c r="V1269" s="93"/>
      <c r="W1269" s="93"/>
      <c r="X1269" s="93"/>
      <c r="Y1269" s="93"/>
      <c r="Z1269" s="93"/>
      <c r="AA1269" s="93"/>
      <c r="AB1269" s="93"/>
      <c r="AC1269" s="93"/>
      <c r="AD1269" s="93"/>
      <c r="AE1269" s="93"/>
      <c r="AF1269" s="93"/>
      <c r="AG1269" s="93"/>
      <c r="AH1269" s="93"/>
      <c r="AI1269" s="93"/>
      <c r="AJ1269" s="93"/>
      <c r="AK1269" s="93"/>
      <c r="AL1269" s="93"/>
    </row>
    <row r="1270" spans="1:38">
      <c r="A1270" s="60"/>
      <c r="B1270" s="60"/>
      <c r="C1270" s="16"/>
      <c r="D1270" s="60"/>
      <c r="E1270" s="16"/>
      <c r="F1270" s="17"/>
      <c r="G1270" s="60"/>
      <c r="H1270" s="16"/>
      <c r="I1270" s="17"/>
      <c r="J1270" s="93"/>
      <c r="K1270" s="93"/>
      <c r="L1270" s="93"/>
      <c r="M1270" s="93"/>
      <c r="N1270" s="93"/>
      <c r="O1270" s="93"/>
      <c r="P1270" s="93"/>
      <c r="Q1270" s="93"/>
      <c r="R1270" s="93"/>
      <c r="S1270" s="93"/>
      <c r="T1270" s="93"/>
      <c r="U1270" s="93"/>
      <c r="V1270" s="93"/>
      <c r="W1270" s="93"/>
      <c r="X1270" s="93"/>
      <c r="Y1270" s="93"/>
      <c r="Z1270" s="93"/>
      <c r="AA1270" s="93"/>
      <c r="AB1270" s="93"/>
      <c r="AC1270" s="93"/>
      <c r="AD1270" s="93"/>
      <c r="AE1270" s="93"/>
      <c r="AF1270" s="93"/>
      <c r="AG1270" s="93"/>
      <c r="AH1270" s="93"/>
      <c r="AI1270" s="93"/>
      <c r="AJ1270" s="93"/>
      <c r="AK1270" s="93"/>
      <c r="AL1270" s="93"/>
    </row>
    <row r="1271" spans="1:38">
      <c r="A1271" s="60"/>
      <c r="B1271" s="60"/>
      <c r="C1271" s="16"/>
      <c r="D1271" s="60"/>
      <c r="E1271" s="16"/>
      <c r="F1271" s="17"/>
      <c r="G1271" s="60"/>
      <c r="H1271" s="16"/>
      <c r="I1271" s="17"/>
      <c r="J1271" s="93"/>
      <c r="K1271" s="93"/>
      <c r="L1271" s="93"/>
      <c r="M1271" s="93"/>
      <c r="N1271" s="93"/>
      <c r="O1271" s="93"/>
      <c r="P1271" s="93"/>
      <c r="Q1271" s="93"/>
      <c r="R1271" s="93"/>
      <c r="S1271" s="93"/>
      <c r="T1271" s="93"/>
      <c r="U1271" s="93"/>
      <c r="V1271" s="93"/>
      <c r="W1271" s="93"/>
      <c r="X1271" s="93"/>
      <c r="Y1271" s="93"/>
      <c r="Z1271" s="93"/>
      <c r="AA1271" s="93"/>
      <c r="AB1271" s="93"/>
      <c r="AC1271" s="93"/>
      <c r="AD1271" s="93"/>
      <c r="AE1271" s="93"/>
      <c r="AF1271" s="93"/>
      <c r="AG1271" s="93"/>
      <c r="AH1271" s="93"/>
      <c r="AI1271" s="93"/>
      <c r="AJ1271" s="93"/>
      <c r="AK1271" s="93"/>
      <c r="AL1271" s="93"/>
    </row>
    <row r="1272" spans="1:38">
      <c r="A1272" s="60"/>
      <c r="B1272" s="60"/>
      <c r="C1272" s="16"/>
      <c r="D1272" s="60"/>
      <c r="E1272" s="16"/>
      <c r="F1272" s="17"/>
      <c r="G1272" s="60"/>
      <c r="H1272" s="16"/>
      <c r="I1272" s="17"/>
      <c r="J1272" s="93"/>
      <c r="K1272" s="93"/>
      <c r="L1272" s="93"/>
      <c r="M1272" s="93"/>
      <c r="N1272" s="93"/>
      <c r="O1272" s="93"/>
      <c r="P1272" s="93"/>
      <c r="Q1272" s="93"/>
      <c r="R1272" s="93"/>
      <c r="S1272" s="93"/>
      <c r="T1272" s="93"/>
      <c r="U1272" s="93"/>
      <c r="V1272" s="93"/>
      <c r="W1272" s="93"/>
      <c r="X1272" s="93"/>
      <c r="Y1272" s="93"/>
      <c r="Z1272" s="93"/>
      <c r="AA1272" s="93"/>
      <c r="AB1272" s="93"/>
      <c r="AC1272" s="93"/>
      <c r="AD1272" s="93"/>
      <c r="AE1272" s="93"/>
      <c r="AF1272" s="93"/>
      <c r="AG1272" s="93"/>
      <c r="AH1272" s="93"/>
      <c r="AI1272" s="93"/>
      <c r="AJ1272" s="93"/>
      <c r="AK1272" s="93"/>
      <c r="AL1272" s="93"/>
    </row>
    <row r="1273" spans="1:38">
      <c r="A1273" s="60"/>
      <c r="B1273" s="60"/>
      <c r="C1273" s="16"/>
      <c r="D1273" s="60"/>
      <c r="E1273" s="16"/>
      <c r="F1273" s="17"/>
      <c r="G1273" s="60"/>
      <c r="H1273" s="16"/>
      <c r="I1273" s="17"/>
      <c r="J1273" s="93"/>
      <c r="K1273" s="93"/>
      <c r="L1273" s="93"/>
      <c r="M1273" s="93"/>
      <c r="N1273" s="93"/>
      <c r="O1273" s="93"/>
      <c r="P1273" s="93"/>
      <c r="Q1273" s="93"/>
      <c r="R1273" s="93"/>
      <c r="S1273" s="93"/>
      <c r="T1273" s="93"/>
      <c r="U1273" s="93"/>
      <c r="V1273" s="93"/>
      <c r="W1273" s="93"/>
      <c r="X1273" s="93"/>
      <c r="Y1273" s="93"/>
      <c r="Z1273" s="93"/>
      <c r="AA1273" s="93"/>
      <c r="AB1273" s="93"/>
      <c r="AC1273" s="93"/>
      <c r="AD1273" s="93"/>
      <c r="AE1273" s="93"/>
      <c r="AF1273" s="93"/>
      <c r="AG1273" s="93"/>
      <c r="AH1273" s="93"/>
      <c r="AI1273" s="93"/>
      <c r="AJ1273" s="93"/>
      <c r="AK1273" s="93"/>
      <c r="AL1273" s="93"/>
    </row>
    <row r="1274" spans="1:38">
      <c r="A1274" s="60"/>
      <c r="B1274" s="60"/>
      <c r="C1274" s="16"/>
      <c r="D1274" s="60"/>
      <c r="E1274" s="16"/>
      <c r="F1274" s="17"/>
      <c r="G1274" s="60"/>
      <c r="H1274" s="16"/>
      <c r="I1274" s="17"/>
      <c r="J1274" s="93"/>
      <c r="K1274" s="93"/>
      <c r="L1274" s="93"/>
      <c r="M1274" s="93"/>
      <c r="N1274" s="93"/>
      <c r="O1274" s="93"/>
      <c r="P1274" s="93"/>
      <c r="Q1274" s="93"/>
      <c r="R1274" s="93"/>
      <c r="S1274" s="93"/>
      <c r="T1274" s="93"/>
      <c r="U1274" s="93"/>
      <c r="V1274" s="93"/>
      <c r="W1274" s="93"/>
      <c r="X1274" s="93"/>
      <c r="Y1274" s="93"/>
      <c r="Z1274" s="93"/>
      <c r="AA1274" s="93"/>
      <c r="AB1274" s="93"/>
      <c r="AC1274" s="93"/>
      <c r="AD1274" s="93"/>
      <c r="AE1274" s="93"/>
      <c r="AF1274" s="93"/>
      <c r="AG1274" s="93"/>
      <c r="AH1274" s="93"/>
      <c r="AI1274" s="93"/>
      <c r="AJ1274" s="93"/>
      <c r="AK1274" s="93"/>
      <c r="AL1274" s="93"/>
    </row>
    <row r="1275" spans="1:38">
      <c r="A1275" s="60"/>
      <c r="B1275" s="60"/>
      <c r="C1275" s="16"/>
      <c r="D1275" s="60"/>
      <c r="E1275" s="16"/>
      <c r="F1275" s="17"/>
      <c r="G1275" s="60"/>
      <c r="H1275" s="16"/>
      <c r="I1275" s="17"/>
      <c r="J1275" s="93"/>
      <c r="K1275" s="93"/>
      <c r="L1275" s="93"/>
      <c r="M1275" s="93"/>
      <c r="N1275" s="93"/>
      <c r="O1275" s="93"/>
      <c r="P1275" s="93"/>
      <c r="Q1275" s="93"/>
      <c r="R1275" s="93"/>
      <c r="S1275" s="93"/>
      <c r="T1275" s="93"/>
      <c r="U1275" s="93"/>
      <c r="V1275" s="93"/>
      <c r="W1275" s="93"/>
      <c r="X1275" s="93"/>
      <c r="Y1275" s="93"/>
      <c r="Z1275" s="93"/>
      <c r="AA1275" s="93"/>
      <c r="AB1275" s="93"/>
      <c r="AC1275" s="93"/>
      <c r="AD1275" s="93"/>
      <c r="AE1275" s="93"/>
      <c r="AF1275" s="93"/>
      <c r="AG1275" s="93"/>
      <c r="AH1275" s="93"/>
      <c r="AI1275" s="93"/>
      <c r="AJ1275" s="93"/>
      <c r="AK1275" s="93"/>
      <c r="AL1275" s="93"/>
    </row>
    <row r="1276" spans="1:38">
      <c r="A1276" s="60"/>
      <c r="B1276" s="60"/>
      <c r="C1276" s="16"/>
      <c r="D1276" s="60"/>
      <c r="E1276" s="16"/>
      <c r="F1276" s="17"/>
      <c r="G1276" s="60"/>
      <c r="H1276" s="16"/>
      <c r="I1276" s="17"/>
      <c r="J1276" s="93"/>
      <c r="K1276" s="93"/>
      <c r="L1276" s="93"/>
      <c r="M1276" s="93"/>
      <c r="N1276" s="93"/>
      <c r="O1276" s="93"/>
      <c r="P1276" s="93"/>
      <c r="Q1276" s="93"/>
      <c r="R1276" s="93"/>
      <c r="S1276" s="93"/>
      <c r="T1276" s="93"/>
      <c r="U1276" s="93"/>
      <c r="V1276" s="93"/>
      <c r="W1276" s="93"/>
      <c r="X1276" s="93"/>
      <c r="Y1276" s="93"/>
      <c r="Z1276" s="93"/>
      <c r="AA1276" s="93"/>
      <c r="AB1276" s="93"/>
      <c r="AC1276" s="93"/>
      <c r="AD1276" s="93"/>
      <c r="AE1276" s="93"/>
      <c r="AF1276" s="93"/>
      <c r="AG1276" s="93"/>
      <c r="AH1276" s="93"/>
      <c r="AI1276" s="93"/>
      <c r="AJ1276" s="93"/>
      <c r="AK1276" s="93"/>
      <c r="AL1276" s="93"/>
    </row>
    <row r="1277" spans="1:38">
      <c r="A1277" s="60"/>
      <c r="B1277" s="60"/>
      <c r="C1277" s="16"/>
      <c r="D1277" s="60"/>
      <c r="E1277" s="16"/>
      <c r="F1277" s="17"/>
      <c r="G1277" s="60"/>
      <c r="H1277" s="16"/>
      <c r="I1277" s="17"/>
      <c r="J1277" s="93"/>
      <c r="K1277" s="93"/>
      <c r="L1277" s="93"/>
      <c r="M1277" s="93"/>
      <c r="N1277" s="93"/>
      <c r="O1277" s="93"/>
      <c r="P1277" s="93"/>
      <c r="Q1277" s="93"/>
      <c r="R1277" s="93"/>
      <c r="S1277" s="93"/>
      <c r="T1277" s="93"/>
      <c r="U1277" s="93"/>
      <c r="V1277" s="93"/>
      <c r="W1277" s="93"/>
      <c r="X1277" s="93"/>
      <c r="Y1277" s="93"/>
      <c r="Z1277" s="93"/>
      <c r="AA1277" s="93"/>
      <c r="AB1277" s="93"/>
      <c r="AC1277" s="93"/>
      <c r="AD1277" s="93"/>
      <c r="AE1277" s="93"/>
      <c r="AF1277" s="93"/>
      <c r="AG1277" s="93"/>
      <c r="AH1277" s="93"/>
      <c r="AI1277" s="93"/>
      <c r="AJ1277" s="93"/>
      <c r="AK1277" s="93"/>
      <c r="AL1277" s="93"/>
    </row>
    <row r="1278" spans="1:38">
      <c r="A1278" s="60"/>
      <c r="B1278" s="60"/>
      <c r="C1278" s="16"/>
      <c r="D1278" s="60"/>
      <c r="E1278" s="16"/>
      <c r="F1278" s="17"/>
      <c r="G1278" s="60"/>
      <c r="H1278" s="16"/>
      <c r="I1278" s="17"/>
      <c r="J1278" s="93"/>
      <c r="K1278" s="93"/>
      <c r="L1278" s="93"/>
      <c r="M1278" s="93"/>
      <c r="N1278" s="93"/>
      <c r="O1278" s="93"/>
      <c r="P1278" s="93"/>
      <c r="Q1278" s="93"/>
      <c r="R1278" s="93"/>
      <c r="S1278" s="93"/>
      <c r="T1278" s="93"/>
      <c r="U1278" s="93"/>
      <c r="V1278" s="93"/>
      <c r="W1278" s="93"/>
      <c r="X1278" s="93"/>
      <c r="Y1278" s="93"/>
      <c r="Z1278" s="93"/>
      <c r="AA1278" s="93"/>
      <c r="AB1278" s="93"/>
      <c r="AC1278" s="93"/>
      <c r="AD1278" s="93"/>
      <c r="AE1278" s="93"/>
      <c r="AF1278" s="93"/>
      <c r="AG1278" s="93"/>
      <c r="AH1278" s="93"/>
      <c r="AI1278" s="93"/>
      <c r="AJ1278" s="93"/>
      <c r="AK1278" s="93"/>
      <c r="AL1278" s="93"/>
    </row>
    <row r="1279" spans="1:38">
      <c r="A1279" s="60"/>
      <c r="B1279" s="60"/>
      <c r="C1279" s="16"/>
      <c r="D1279" s="60"/>
      <c r="E1279" s="16"/>
      <c r="F1279" s="17"/>
      <c r="G1279" s="60"/>
      <c r="H1279" s="16"/>
      <c r="I1279" s="17"/>
      <c r="J1279" s="93"/>
      <c r="K1279" s="93"/>
      <c r="L1279" s="93"/>
      <c r="M1279" s="93"/>
      <c r="N1279" s="93"/>
      <c r="O1279" s="93"/>
      <c r="P1279" s="93"/>
      <c r="Q1279" s="93"/>
      <c r="R1279" s="93"/>
      <c r="S1279" s="93"/>
      <c r="T1279" s="93"/>
      <c r="U1279" s="93"/>
      <c r="V1279" s="93"/>
      <c r="W1279" s="93"/>
      <c r="X1279" s="93"/>
      <c r="Y1279" s="93"/>
      <c r="Z1279" s="93"/>
      <c r="AA1279" s="93"/>
      <c r="AB1279" s="93"/>
      <c r="AC1279" s="93"/>
      <c r="AD1279" s="93"/>
      <c r="AE1279" s="93"/>
      <c r="AF1279" s="93"/>
      <c r="AG1279" s="93"/>
      <c r="AH1279" s="93"/>
      <c r="AI1279" s="93"/>
      <c r="AJ1279" s="93"/>
      <c r="AK1279" s="93"/>
      <c r="AL1279" s="93"/>
    </row>
    <row r="1280" spans="1:38">
      <c r="A1280" s="60"/>
      <c r="B1280" s="60"/>
      <c r="C1280" s="16"/>
      <c r="D1280" s="60"/>
      <c r="E1280" s="16"/>
      <c r="F1280" s="17"/>
      <c r="G1280" s="60"/>
      <c r="H1280" s="16"/>
      <c r="I1280" s="17"/>
      <c r="J1280" s="93"/>
      <c r="K1280" s="93"/>
      <c r="L1280" s="93"/>
      <c r="M1280" s="93"/>
      <c r="N1280" s="93"/>
      <c r="O1280" s="93"/>
      <c r="P1280" s="93"/>
      <c r="Q1280" s="93"/>
      <c r="R1280" s="93"/>
      <c r="S1280" s="93"/>
      <c r="T1280" s="93"/>
      <c r="U1280" s="93"/>
      <c r="V1280" s="93"/>
      <c r="W1280" s="93"/>
      <c r="X1280" s="93"/>
      <c r="Y1280" s="93"/>
      <c r="Z1280" s="93"/>
      <c r="AA1280" s="93"/>
      <c r="AB1280" s="93"/>
      <c r="AC1280" s="93"/>
      <c r="AD1280" s="93"/>
      <c r="AE1280" s="93"/>
      <c r="AF1280" s="93"/>
      <c r="AG1280" s="93"/>
      <c r="AH1280" s="93"/>
      <c r="AI1280" s="93"/>
      <c r="AJ1280" s="93"/>
      <c r="AK1280" s="93"/>
      <c r="AL1280" s="93"/>
    </row>
    <row r="1281" spans="1:38">
      <c r="A1281" s="60"/>
      <c r="B1281" s="60"/>
      <c r="C1281" s="16"/>
      <c r="D1281" s="60"/>
      <c r="E1281" s="16"/>
      <c r="F1281" s="17"/>
      <c r="G1281" s="60"/>
      <c r="H1281" s="16"/>
      <c r="I1281" s="17"/>
      <c r="J1281" s="93"/>
      <c r="K1281" s="93"/>
      <c r="L1281" s="93"/>
      <c r="M1281" s="93"/>
      <c r="N1281" s="93"/>
      <c r="O1281" s="93"/>
      <c r="P1281" s="93"/>
      <c r="Q1281" s="93"/>
      <c r="R1281" s="93"/>
      <c r="S1281" s="93"/>
      <c r="T1281" s="93"/>
      <c r="U1281" s="93"/>
      <c r="V1281" s="93"/>
      <c r="W1281" s="93"/>
      <c r="X1281" s="93"/>
      <c r="Y1281" s="93"/>
      <c r="Z1281" s="93"/>
      <c r="AA1281" s="93"/>
      <c r="AB1281" s="93"/>
      <c r="AC1281" s="93"/>
      <c r="AD1281" s="93"/>
      <c r="AE1281" s="93"/>
      <c r="AF1281" s="93"/>
      <c r="AG1281" s="93"/>
      <c r="AH1281" s="93"/>
      <c r="AI1281" s="93"/>
      <c r="AJ1281" s="93"/>
      <c r="AK1281" s="93"/>
      <c r="AL1281" s="93"/>
    </row>
    <row r="1282" spans="1:38">
      <c r="A1282" s="60"/>
      <c r="B1282" s="60"/>
      <c r="C1282" s="16"/>
      <c r="D1282" s="60"/>
      <c r="E1282" s="16"/>
      <c r="F1282" s="17"/>
      <c r="G1282" s="60"/>
      <c r="H1282" s="16"/>
      <c r="I1282" s="17"/>
      <c r="J1282" s="93"/>
      <c r="K1282" s="93"/>
      <c r="L1282" s="93"/>
      <c r="M1282" s="93"/>
      <c r="N1282" s="93"/>
      <c r="O1282" s="93"/>
      <c r="P1282" s="93"/>
      <c r="Q1282" s="93"/>
      <c r="R1282" s="93"/>
      <c r="S1282" s="93"/>
      <c r="T1282" s="93"/>
      <c r="U1282" s="93"/>
      <c r="V1282" s="93"/>
      <c r="W1282" s="93"/>
      <c r="X1282" s="93"/>
      <c r="Y1282" s="93"/>
      <c r="Z1282" s="93"/>
      <c r="AA1282" s="93"/>
      <c r="AB1282" s="93"/>
      <c r="AC1282" s="93"/>
      <c r="AD1282" s="93"/>
      <c r="AE1282" s="93"/>
      <c r="AF1282" s="93"/>
      <c r="AG1282" s="93"/>
      <c r="AH1282" s="93"/>
      <c r="AI1282" s="93"/>
      <c r="AJ1282" s="93"/>
      <c r="AK1282" s="93"/>
      <c r="AL1282" s="93"/>
    </row>
    <row r="1283" spans="1:38" ht="8.25" customHeight="1">
      <c r="A1283" s="60"/>
      <c r="B1283" s="60"/>
      <c r="C1283" s="16"/>
      <c r="D1283" s="60"/>
      <c r="E1283" s="16"/>
      <c r="F1283" s="17"/>
      <c r="G1283" s="60"/>
      <c r="H1283" s="16"/>
      <c r="I1283" s="17"/>
      <c r="J1283" s="93"/>
      <c r="K1283" s="93"/>
      <c r="L1283" s="93"/>
      <c r="M1283" s="93"/>
      <c r="N1283" s="93"/>
      <c r="O1283" s="93"/>
      <c r="P1283" s="93"/>
      <c r="Q1283" s="93"/>
      <c r="R1283" s="93"/>
      <c r="S1283" s="93"/>
      <c r="T1283" s="93"/>
      <c r="U1283" s="93"/>
      <c r="V1283" s="93"/>
      <c r="W1283" s="93"/>
      <c r="X1283" s="93"/>
      <c r="Y1283" s="93"/>
      <c r="Z1283" s="93"/>
      <c r="AA1283" s="93"/>
      <c r="AB1283" s="93"/>
      <c r="AC1283" s="93"/>
      <c r="AD1283" s="93"/>
      <c r="AE1283" s="93"/>
      <c r="AF1283" s="93"/>
      <c r="AG1283" s="93"/>
      <c r="AH1283" s="93"/>
      <c r="AI1283" s="93"/>
      <c r="AJ1283" s="93"/>
      <c r="AK1283" s="93"/>
      <c r="AL1283" s="93"/>
    </row>
    <row r="1284" spans="1:38">
      <c r="A1284" s="60" t="s">
        <v>105</v>
      </c>
      <c r="B1284" s="60"/>
      <c r="C1284" s="16"/>
      <c r="D1284" s="60"/>
      <c r="E1284" s="16"/>
      <c r="F1284" s="17"/>
      <c r="G1284" s="60"/>
      <c r="H1284" s="16"/>
      <c r="I1284" s="17"/>
      <c r="J1284" s="93"/>
      <c r="K1284" s="93"/>
      <c r="L1284" s="93"/>
      <c r="M1284" s="93"/>
      <c r="N1284" s="93"/>
      <c r="O1284" s="93"/>
      <c r="P1284" s="93"/>
      <c r="Q1284" s="93"/>
      <c r="R1284" s="93"/>
      <c r="S1284" s="93"/>
      <c r="T1284" s="93"/>
      <c r="U1284" s="93"/>
      <c r="V1284" s="93"/>
      <c r="W1284" s="93"/>
      <c r="X1284" s="93"/>
      <c r="Y1284" s="93"/>
      <c r="Z1284" s="93"/>
      <c r="AA1284" s="93"/>
      <c r="AB1284" s="93"/>
      <c r="AC1284" s="93"/>
      <c r="AD1284" s="93"/>
      <c r="AE1284" s="93"/>
      <c r="AF1284" s="93"/>
      <c r="AG1284" s="93"/>
      <c r="AH1284" s="93"/>
      <c r="AI1284" s="93"/>
      <c r="AJ1284" s="93"/>
      <c r="AK1284" s="93"/>
      <c r="AL1284" s="93"/>
    </row>
    <row r="1285" spans="1:38" ht="6.75" customHeight="1">
      <c r="A1285" s="60"/>
      <c r="B1285" s="60"/>
      <c r="C1285" s="16"/>
      <c r="D1285" s="60"/>
      <c r="E1285" s="16"/>
      <c r="F1285" s="17"/>
      <c r="G1285" s="60"/>
      <c r="H1285" s="16"/>
      <c r="I1285" s="17"/>
      <c r="J1285" s="93"/>
      <c r="K1285" s="93"/>
      <c r="L1285" s="93"/>
      <c r="M1285" s="93"/>
      <c r="N1285" s="93"/>
      <c r="O1285" s="93"/>
      <c r="P1285" s="93"/>
      <c r="Q1285" s="93"/>
      <c r="R1285" s="93"/>
      <c r="S1285" s="93"/>
      <c r="T1285" s="93"/>
      <c r="U1285" s="93"/>
      <c r="V1285" s="93"/>
      <c r="W1285" s="93"/>
      <c r="X1285" s="93"/>
      <c r="Y1285" s="93"/>
      <c r="Z1285" s="93"/>
      <c r="AA1285" s="93"/>
      <c r="AB1285" s="93"/>
      <c r="AC1285" s="93"/>
      <c r="AD1285" s="93"/>
      <c r="AE1285" s="93"/>
      <c r="AF1285" s="93"/>
      <c r="AG1285" s="93"/>
      <c r="AH1285" s="93"/>
      <c r="AI1285" s="93"/>
      <c r="AJ1285" s="93"/>
      <c r="AK1285" s="93"/>
      <c r="AL1285" s="93"/>
    </row>
    <row r="1286" spans="1:38">
      <c r="A1286" s="60" t="str">
        <f>$A$492</f>
        <v>Amount per pupil excludes the following funds:  Adult Education, Adult Supplemental Education, and Special Education Coop.</v>
      </c>
      <c r="B1286" s="60"/>
      <c r="C1286" s="16"/>
      <c r="D1286" s="60"/>
      <c r="E1286" s="16"/>
      <c r="F1286" s="17"/>
      <c r="G1286" s="60"/>
      <c r="H1286" s="16"/>
      <c r="I1286" s="17"/>
      <c r="J1286" s="93"/>
      <c r="K1286" s="93"/>
      <c r="L1286" s="93"/>
      <c r="M1286" s="93"/>
      <c r="N1286" s="93"/>
      <c r="O1286" s="93"/>
      <c r="P1286" s="93"/>
      <c r="Q1286" s="93"/>
      <c r="R1286" s="93"/>
      <c r="S1286" s="93"/>
      <c r="T1286" s="93"/>
      <c r="U1286" s="93"/>
      <c r="V1286" s="93"/>
      <c r="W1286" s="93"/>
      <c r="X1286" s="93"/>
      <c r="Y1286" s="93"/>
      <c r="Z1286" s="93"/>
      <c r="AA1286" s="93"/>
      <c r="AB1286" s="93"/>
      <c r="AC1286" s="93"/>
      <c r="AD1286" s="93"/>
      <c r="AE1286" s="93"/>
      <c r="AF1286" s="93"/>
      <c r="AG1286" s="93"/>
      <c r="AH1286" s="93"/>
      <c r="AI1286" s="93"/>
      <c r="AJ1286" s="93"/>
      <c r="AK1286" s="93"/>
      <c r="AL1286" s="93"/>
    </row>
    <row r="1287" spans="1:38">
      <c r="A1287" s="60"/>
      <c r="B1287" s="60"/>
      <c r="C1287" s="16"/>
      <c r="D1287" s="60"/>
      <c r="E1287" s="16"/>
      <c r="F1287" s="17"/>
      <c r="G1287" s="60"/>
      <c r="H1287" s="16"/>
      <c r="I1287" s="17"/>
      <c r="J1287" s="93"/>
      <c r="K1287" s="93"/>
      <c r="L1287" s="93"/>
      <c r="M1287" s="93"/>
      <c r="N1287" s="93"/>
      <c r="O1287" s="93"/>
      <c r="P1287" s="93"/>
      <c r="Q1287" s="93"/>
      <c r="R1287" s="93"/>
      <c r="S1287" s="93"/>
      <c r="T1287" s="93"/>
      <c r="U1287" s="93"/>
      <c r="V1287" s="93"/>
      <c r="W1287" s="93"/>
      <c r="X1287" s="93"/>
      <c r="Y1287" s="93"/>
      <c r="Z1287" s="93"/>
      <c r="AA1287" s="93"/>
      <c r="AB1287" s="93"/>
      <c r="AC1287" s="93"/>
      <c r="AD1287" s="93"/>
      <c r="AE1287" s="93"/>
      <c r="AF1287" s="93"/>
      <c r="AG1287" s="93"/>
      <c r="AH1287" s="93"/>
      <c r="AI1287" s="93"/>
      <c r="AJ1287" s="93"/>
      <c r="AK1287" s="93"/>
      <c r="AL1287" s="93"/>
    </row>
    <row r="1288" spans="1:38" ht="7.5" customHeight="1">
      <c r="A1288" s="60"/>
      <c r="B1288" s="60"/>
      <c r="C1288" s="16"/>
      <c r="D1288" s="60"/>
      <c r="E1288" s="16"/>
      <c r="F1288" s="17"/>
      <c r="G1288" s="60"/>
      <c r="H1288" s="16"/>
      <c r="I1288" s="17"/>
      <c r="J1288" s="93"/>
      <c r="K1288" s="93"/>
      <c r="L1288" s="93"/>
      <c r="M1288" s="93"/>
      <c r="N1288" s="93"/>
      <c r="O1288" s="93"/>
      <c r="P1288" s="93"/>
      <c r="Q1288" s="93"/>
      <c r="R1288" s="93"/>
      <c r="S1288" s="93"/>
      <c r="T1288" s="93"/>
      <c r="U1288" s="93"/>
      <c r="V1288" s="93"/>
      <c r="W1288" s="93"/>
      <c r="X1288" s="93"/>
      <c r="Y1288" s="93"/>
      <c r="Z1288" s="93"/>
      <c r="AA1288" s="93"/>
      <c r="AB1288" s="93"/>
      <c r="AC1288" s="93"/>
      <c r="AD1288" s="93"/>
      <c r="AE1288" s="93"/>
      <c r="AF1288" s="93"/>
      <c r="AG1288" s="93"/>
      <c r="AH1288" s="93"/>
      <c r="AI1288" s="93"/>
      <c r="AJ1288" s="93"/>
      <c r="AK1288" s="93"/>
      <c r="AL1288" s="93"/>
    </row>
    <row r="1289" spans="1:38">
      <c r="A1289" s="60" t="str">
        <f>A495</f>
        <v xml:space="preserve">*FTE enrollment is based on  9/20 and 2/20,  including 4yr old at-risk.  Beginning in the 2017-18 school year, full-day kindergarten is funded as  </v>
      </c>
      <c r="B1289" s="60"/>
      <c r="C1289" s="16"/>
      <c r="D1289" s="60"/>
      <c r="E1289" s="16"/>
      <c r="F1289" s="17"/>
      <c r="G1289" s="60"/>
      <c r="H1289" s="16"/>
      <c r="I1289" s="17"/>
      <c r="J1289" s="93"/>
      <c r="K1289" s="93"/>
      <c r="L1289" s="93"/>
      <c r="M1289" s="93"/>
      <c r="N1289" s="93"/>
      <c r="O1289" s="93"/>
      <c r="P1289" s="93"/>
      <c r="Q1289" s="93"/>
      <c r="R1289" s="93"/>
      <c r="S1289" s="93"/>
      <c r="T1289" s="93"/>
      <c r="U1289" s="93"/>
      <c r="V1289" s="93"/>
      <c r="W1289" s="93"/>
      <c r="X1289" s="93"/>
      <c r="Y1289" s="93"/>
      <c r="Z1289" s="93"/>
      <c r="AA1289" s="93"/>
      <c r="AB1289" s="93"/>
      <c r="AC1289" s="93"/>
      <c r="AD1289" s="93"/>
      <c r="AE1289" s="93"/>
      <c r="AF1289" s="93"/>
      <c r="AG1289" s="93"/>
      <c r="AH1289" s="93"/>
      <c r="AI1289" s="93"/>
      <c r="AJ1289" s="93"/>
      <c r="AK1289" s="93"/>
      <c r="AL1289" s="93"/>
    </row>
    <row r="1290" spans="1:38">
      <c r="A1290" s="60" t="str">
        <f>A496</f>
        <v>1.0 FTE.  If the district offered full-day kindergarten in the 2017-18 school year, the 2016-17 kindergarten FTE is funded as 1.0 regardless of attendance.</v>
      </c>
      <c r="B1290" s="60"/>
      <c r="C1290" s="16"/>
      <c r="D1290" s="60"/>
      <c r="E1290" s="16"/>
      <c r="F1290" s="17"/>
      <c r="G1290" s="60"/>
      <c r="H1290" s="16"/>
      <c r="I1290" s="17"/>
      <c r="J1290" s="93"/>
      <c r="K1290" s="93"/>
      <c r="L1290" s="93"/>
      <c r="M1290" s="93"/>
      <c r="N1290" s="93"/>
      <c r="O1290" s="93"/>
      <c r="P1290" s="93"/>
      <c r="Q1290" s="93"/>
      <c r="R1290" s="93"/>
      <c r="S1290" s="93"/>
      <c r="T1290" s="93"/>
      <c r="U1290" s="93"/>
      <c r="V1290" s="93"/>
      <c r="W1290" s="93"/>
      <c r="X1290" s="93"/>
      <c r="Y1290" s="93"/>
      <c r="Z1290" s="93"/>
      <c r="AA1290" s="93"/>
      <c r="AB1290" s="93"/>
      <c r="AC1290" s="93"/>
      <c r="AD1290" s="93"/>
      <c r="AE1290" s="93"/>
      <c r="AF1290" s="93"/>
      <c r="AG1290" s="93"/>
      <c r="AH1290" s="93"/>
      <c r="AI1290" s="93"/>
      <c r="AJ1290" s="93"/>
      <c r="AK1290" s="93"/>
      <c r="AL1290" s="93"/>
    </row>
    <row r="1291" spans="1:38">
      <c r="A1291" s="60" t="str">
        <f>A497</f>
        <v>Includes virtual enrollment.</v>
      </c>
      <c r="B1291" s="60"/>
      <c r="C1291" s="16"/>
      <c r="D1291" s="60"/>
      <c r="E1291" s="16"/>
      <c r="F1291" s="17"/>
      <c r="G1291" s="60"/>
      <c r="H1291" s="16"/>
      <c r="I1291" s="17"/>
      <c r="J1291" s="93"/>
      <c r="K1291" s="93"/>
      <c r="L1291" s="93"/>
      <c r="M1291" s="93"/>
      <c r="N1291" s="93"/>
      <c r="O1291" s="93"/>
      <c r="P1291" s="93"/>
      <c r="Q1291" s="93"/>
      <c r="R1291" s="93"/>
      <c r="S1291" s="93"/>
      <c r="T1291" s="93"/>
      <c r="U1291" s="93"/>
      <c r="V1291" s="93"/>
      <c r="W1291" s="93"/>
      <c r="X1291" s="93"/>
      <c r="Y1291" s="93"/>
      <c r="Z1291" s="93"/>
      <c r="AA1291" s="93"/>
      <c r="AB1291" s="93"/>
      <c r="AC1291" s="93"/>
      <c r="AD1291" s="93"/>
      <c r="AE1291" s="93"/>
      <c r="AF1291" s="93"/>
      <c r="AG1291" s="93"/>
      <c r="AH1291" s="93"/>
      <c r="AI1291" s="93"/>
      <c r="AJ1291" s="93"/>
      <c r="AK1291" s="93"/>
      <c r="AL1291" s="93"/>
    </row>
    <row r="1292" spans="1:38">
      <c r="A1292" s="60"/>
      <c r="B1292" s="60"/>
      <c r="C1292" s="60"/>
      <c r="D1292" s="60"/>
      <c r="E1292" s="92" t="s">
        <v>0</v>
      </c>
      <c r="F1292" s="92"/>
      <c r="G1292" s="92"/>
      <c r="H1292" s="1">
        <f>H1</f>
        <v>241</v>
      </c>
      <c r="I1292" s="1"/>
      <c r="J1292" s="93"/>
      <c r="K1292" s="93"/>
      <c r="L1292" s="93"/>
      <c r="M1292" s="93"/>
      <c r="N1292" s="93"/>
      <c r="O1292" s="93"/>
      <c r="P1292" s="93"/>
      <c r="Q1292" s="93"/>
      <c r="R1292" s="93"/>
      <c r="S1292" s="93"/>
      <c r="T1292" s="93"/>
      <c r="U1292" s="93"/>
      <c r="V1292" s="93"/>
      <c r="W1292" s="93"/>
      <c r="X1292" s="93"/>
      <c r="Y1292" s="93"/>
      <c r="Z1292" s="93"/>
      <c r="AA1292" s="93"/>
      <c r="AB1292" s="93"/>
      <c r="AC1292" s="93"/>
      <c r="AD1292" s="93"/>
      <c r="AE1292" s="93"/>
      <c r="AF1292" s="93"/>
      <c r="AG1292" s="93"/>
      <c r="AH1292" s="93"/>
      <c r="AI1292" s="93"/>
      <c r="AJ1292" s="93"/>
      <c r="AK1292" s="93"/>
      <c r="AL1292" s="93"/>
    </row>
    <row r="1293" spans="1:38">
      <c r="A1293" s="60"/>
      <c r="B1293" s="60"/>
      <c r="C1293" s="60"/>
      <c r="D1293" s="60"/>
      <c r="E1293" s="60"/>
      <c r="F1293" s="60"/>
      <c r="G1293" s="60"/>
      <c r="H1293" s="60"/>
      <c r="I1293" s="60"/>
      <c r="J1293" s="93"/>
      <c r="K1293" s="93"/>
      <c r="L1293" s="93"/>
      <c r="M1293" s="93"/>
      <c r="N1293" s="93"/>
      <c r="O1293" s="93"/>
      <c r="P1293" s="93"/>
      <c r="Q1293" s="93"/>
      <c r="R1293" s="93"/>
      <c r="S1293" s="93"/>
      <c r="T1293" s="93"/>
      <c r="U1293" s="93"/>
      <c r="V1293" s="93"/>
      <c r="W1293" s="93"/>
      <c r="X1293" s="93"/>
      <c r="Y1293" s="93"/>
      <c r="Z1293" s="93"/>
      <c r="AA1293" s="93"/>
      <c r="AB1293" s="93"/>
      <c r="AC1293" s="93"/>
      <c r="AD1293" s="93"/>
      <c r="AE1293" s="93"/>
      <c r="AF1293" s="93"/>
      <c r="AG1293" s="93"/>
      <c r="AH1293" s="93"/>
      <c r="AI1293" s="93"/>
      <c r="AJ1293" s="93"/>
      <c r="AK1293" s="93"/>
      <c r="AL1293" s="93"/>
    </row>
    <row r="1294" spans="1:38" ht="18">
      <c r="A1294" s="95" t="s">
        <v>118</v>
      </c>
      <c r="B1294" s="96"/>
      <c r="C1294" s="96"/>
      <c r="D1294" s="96"/>
      <c r="E1294" s="97"/>
      <c r="F1294" s="97"/>
      <c r="G1294" s="97"/>
      <c r="H1294" s="96"/>
      <c r="I1294" s="96"/>
      <c r="J1294" s="93"/>
      <c r="K1294" s="93"/>
      <c r="L1294" s="93"/>
      <c r="M1294" s="93"/>
      <c r="N1294" s="93"/>
      <c r="O1294" s="93"/>
      <c r="P1294" s="93"/>
      <c r="Q1294" s="93"/>
      <c r="R1294" s="93"/>
      <c r="S1294" s="93"/>
      <c r="T1294" s="93"/>
      <c r="U1294" s="93"/>
      <c r="V1294" s="93"/>
      <c r="W1294" s="93"/>
      <c r="X1294" s="93"/>
      <c r="Y1294" s="93"/>
      <c r="Z1294" s="93"/>
      <c r="AA1294" s="93"/>
      <c r="AB1294" s="93"/>
      <c r="AC1294" s="93"/>
      <c r="AD1294" s="93"/>
      <c r="AE1294" s="93"/>
      <c r="AF1294" s="93"/>
      <c r="AG1294" s="93"/>
      <c r="AH1294" s="93"/>
      <c r="AI1294" s="93"/>
      <c r="AJ1294" s="93"/>
      <c r="AK1294" s="93"/>
      <c r="AL1294" s="93"/>
    </row>
    <row r="1295" spans="1:38" ht="18">
      <c r="A1295" s="120"/>
      <c r="B1295" s="96"/>
      <c r="C1295" s="96"/>
      <c r="D1295" s="96"/>
      <c r="E1295" s="97"/>
      <c r="F1295" s="97"/>
      <c r="G1295" s="97"/>
      <c r="H1295" s="96"/>
      <c r="I1295" s="96"/>
      <c r="J1295" s="93"/>
      <c r="K1295" s="93"/>
      <c r="L1295" s="93"/>
      <c r="M1295" s="93"/>
      <c r="N1295" s="93"/>
      <c r="O1295" s="93"/>
      <c r="P1295" s="93"/>
      <c r="Q1295" s="93"/>
      <c r="R1295" s="93"/>
      <c r="S1295" s="93"/>
      <c r="T1295" s="93"/>
      <c r="U1295" s="93"/>
      <c r="V1295" s="93"/>
      <c r="W1295" s="93"/>
      <c r="X1295" s="93"/>
      <c r="Y1295" s="93"/>
      <c r="Z1295" s="93"/>
      <c r="AA1295" s="93"/>
      <c r="AB1295" s="93"/>
      <c r="AC1295" s="93"/>
      <c r="AD1295" s="93"/>
      <c r="AE1295" s="93"/>
      <c r="AF1295" s="93"/>
      <c r="AG1295" s="93"/>
      <c r="AH1295" s="93"/>
      <c r="AI1295" s="93"/>
      <c r="AJ1295" s="93"/>
      <c r="AK1295" s="93"/>
      <c r="AL1295" s="93"/>
    </row>
    <row r="1296" spans="1:38">
      <c r="A1296" s="60"/>
      <c r="B1296" s="34" t="s">
        <v>1</v>
      </c>
      <c r="C1296" s="63"/>
      <c r="D1296" s="64"/>
      <c r="E1296" s="65"/>
      <c r="F1296" s="66" t="s">
        <v>2</v>
      </c>
      <c r="G1296" s="64"/>
      <c r="H1296" s="65"/>
      <c r="I1296" s="2" t="s">
        <v>2</v>
      </c>
      <c r="J1296" s="93"/>
      <c r="K1296" s="93"/>
      <c r="L1296" s="93"/>
      <c r="M1296" s="93"/>
      <c r="N1296" s="93"/>
      <c r="O1296" s="93"/>
      <c r="P1296" s="93"/>
      <c r="Q1296" s="93"/>
      <c r="R1296" s="93"/>
      <c r="S1296" s="93"/>
      <c r="T1296" s="93"/>
      <c r="U1296" s="93"/>
      <c r="V1296" s="93"/>
      <c r="W1296" s="93"/>
      <c r="X1296" s="93"/>
      <c r="Y1296" s="93"/>
      <c r="Z1296" s="93"/>
      <c r="AA1296" s="93"/>
      <c r="AB1296" s="93"/>
      <c r="AC1296" s="93"/>
      <c r="AD1296" s="93"/>
      <c r="AE1296" s="93"/>
      <c r="AF1296" s="93"/>
      <c r="AG1296" s="93"/>
      <c r="AH1296" s="93"/>
      <c r="AI1296" s="93"/>
      <c r="AJ1296" s="93"/>
      <c r="AK1296" s="93"/>
      <c r="AL1296" s="93"/>
    </row>
    <row r="1297" spans="1:38">
      <c r="A1297" s="60"/>
      <c r="B1297" s="37"/>
      <c r="C1297" s="67" t="str">
        <f>C6</f>
        <v>2016-2017</v>
      </c>
      <c r="D1297" s="37"/>
      <c r="E1297" s="68" t="str">
        <f>E6</f>
        <v>2017-2018</v>
      </c>
      <c r="F1297" s="69" t="s">
        <v>4</v>
      </c>
      <c r="G1297" s="37"/>
      <c r="H1297" s="68" t="str">
        <f>H6</f>
        <v>2018-2019</v>
      </c>
      <c r="I1297" s="3" t="s">
        <v>4</v>
      </c>
      <c r="J1297" s="93"/>
      <c r="K1297" s="93"/>
      <c r="L1297" s="93"/>
      <c r="M1297" s="93"/>
      <c r="N1297" s="93"/>
      <c r="O1297" s="93"/>
      <c r="P1297" s="93"/>
      <c r="Q1297" s="93"/>
      <c r="R1297" s="93"/>
      <c r="S1297" s="93"/>
      <c r="T1297" s="93"/>
      <c r="U1297" s="93"/>
      <c r="V1297" s="93"/>
      <c r="W1297" s="93"/>
      <c r="X1297" s="93"/>
      <c r="Y1297" s="93"/>
      <c r="Z1297" s="93"/>
      <c r="AA1297" s="93"/>
      <c r="AB1297" s="93"/>
      <c r="AC1297" s="93"/>
      <c r="AD1297" s="93"/>
      <c r="AE1297" s="93"/>
      <c r="AF1297" s="93"/>
      <c r="AG1297" s="93"/>
      <c r="AH1297" s="93"/>
      <c r="AI1297" s="93"/>
      <c r="AJ1297" s="93"/>
      <c r="AK1297" s="93"/>
      <c r="AL1297" s="93"/>
    </row>
    <row r="1298" spans="1:38">
      <c r="A1298" s="60"/>
      <c r="B1298" s="39" t="s">
        <v>5</v>
      </c>
      <c r="C1298" s="70" t="s">
        <v>6</v>
      </c>
      <c r="D1298" s="37"/>
      <c r="E1298" s="71" t="s">
        <v>6</v>
      </c>
      <c r="F1298" s="72" t="s">
        <v>8</v>
      </c>
      <c r="G1298" s="37"/>
      <c r="H1298" s="71" t="s">
        <v>9</v>
      </c>
      <c r="I1298" s="22" t="s">
        <v>8</v>
      </c>
      <c r="J1298" s="93"/>
      <c r="K1298" s="93"/>
      <c r="L1298" s="93"/>
      <c r="M1298" s="93"/>
      <c r="N1298" s="93"/>
      <c r="O1298" s="93"/>
      <c r="P1298" s="93"/>
      <c r="Q1298" s="93"/>
      <c r="R1298" s="93"/>
      <c r="S1298" s="93"/>
      <c r="T1298" s="93"/>
      <c r="U1298" s="93"/>
      <c r="V1298" s="93"/>
      <c r="W1298" s="93"/>
      <c r="X1298" s="93"/>
      <c r="Y1298" s="93"/>
      <c r="Z1298" s="93"/>
      <c r="AA1298" s="93"/>
      <c r="AB1298" s="93"/>
      <c r="AC1298" s="93"/>
      <c r="AD1298" s="93"/>
      <c r="AE1298" s="93"/>
      <c r="AF1298" s="93"/>
      <c r="AG1298" s="93"/>
      <c r="AH1298" s="93"/>
      <c r="AI1298" s="93"/>
      <c r="AJ1298" s="93"/>
      <c r="AK1298" s="93"/>
      <c r="AL1298" s="93"/>
    </row>
    <row r="1299" spans="1:38">
      <c r="A1299" s="23"/>
      <c r="B1299" s="23"/>
      <c r="C1299" s="57"/>
      <c r="D1299" s="30"/>
      <c r="E1299" s="47"/>
      <c r="F1299" s="57"/>
      <c r="G1299" s="30"/>
      <c r="H1299" s="47"/>
      <c r="I1299" s="45"/>
      <c r="J1299" s="93"/>
      <c r="K1299" s="93"/>
      <c r="L1299" s="93"/>
      <c r="M1299" s="93"/>
      <c r="N1299" s="93"/>
      <c r="O1299" s="93"/>
      <c r="P1299" s="93"/>
      <c r="Q1299" s="93"/>
      <c r="R1299" s="93"/>
      <c r="S1299" s="93"/>
      <c r="T1299" s="93"/>
      <c r="U1299" s="93"/>
      <c r="V1299" s="93"/>
      <c r="W1299" s="93"/>
      <c r="X1299" s="93"/>
      <c r="Y1299" s="93"/>
      <c r="Z1299" s="93"/>
      <c r="AA1299" s="93"/>
      <c r="AB1299" s="93"/>
      <c r="AC1299" s="93"/>
      <c r="AD1299" s="93"/>
      <c r="AE1299" s="93"/>
      <c r="AF1299" s="93"/>
      <c r="AG1299" s="93"/>
      <c r="AH1299" s="93"/>
      <c r="AI1299" s="93"/>
      <c r="AJ1299" s="93"/>
      <c r="AK1299" s="93"/>
      <c r="AL1299" s="93"/>
    </row>
    <row r="1300" spans="1:38">
      <c r="A1300" s="26" t="s">
        <v>53</v>
      </c>
      <c r="B1300" s="26"/>
      <c r="C1300" s="59">
        <f>SUM([1]C06!$C$328)</f>
        <v>0</v>
      </c>
      <c r="D1300" s="30"/>
      <c r="E1300" s="59">
        <f>SUM([1]C06!$D$328)</f>
        <v>0</v>
      </c>
      <c r="F1300" s="25">
        <f>IF(C1300=0,0,((E1300-C1300)/C1300))</f>
        <v>0</v>
      </c>
      <c r="G1300" s="30"/>
      <c r="H1300" s="59">
        <f>SUM([1]C06!$E$328)</f>
        <v>0</v>
      </c>
      <c r="I1300" s="5">
        <f>IF(E1300=0,0,((H1300-E1300)/E1300))</f>
        <v>0</v>
      </c>
      <c r="J1300" s="93"/>
      <c r="K1300" s="93"/>
      <c r="L1300" s="93"/>
      <c r="M1300" s="93"/>
      <c r="N1300" s="93"/>
      <c r="O1300" s="93"/>
      <c r="P1300" s="93"/>
      <c r="Q1300" s="93"/>
      <c r="R1300" s="93"/>
      <c r="S1300" s="93"/>
      <c r="T1300" s="93"/>
      <c r="U1300" s="93"/>
      <c r="V1300" s="93"/>
      <c r="W1300" s="93"/>
      <c r="X1300" s="93"/>
      <c r="Y1300" s="93"/>
      <c r="Z1300" s="93"/>
      <c r="AA1300" s="93"/>
      <c r="AB1300" s="93"/>
      <c r="AC1300" s="93"/>
      <c r="AD1300" s="93"/>
      <c r="AE1300" s="93"/>
      <c r="AF1300" s="93"/>
      <c r="AG1300" s="93"/>
      <c r="AH1300" s="93"/>
      <c r="AI1300" s="93"/>
      <c r="AJ1300" s="93"/>
      <c r="AK1300" s="93"/>
      <c r="AL1300" s="93"/>
    </row>
    <row r="1301" spans="1:38">
      <c r="A1301" s="26" t="s">
        <v>55</v>
      </c>
      <c r="B1301" s="26"/>
      <c r="C1301" s="55">
        <f>SUM([1]C07!$C$247)</f>
        <v>0</v>
      </c>
      <c r="D1301" s="30"/>
      <c r="E1301" s="55">
        <f>SUM([1]C07!$D$247)</f>
        <v>0</v>
      </c>
      <c r="F1301" s="25">
        <f t="shared" ref="F1301:F1331" si="51">IF(C1301=0,0,((E1301-C1301)/C1301))</f>
        <v>0</v>
      </c>
      <c r="G1301" s="30"/>
      <c r="H1301" s="55">
        <f>SUM([1]C07!$E$247)</f>
        <v>0</v>
      </c>
      <c r="I1301" s="5">
        <f t="shared" ref="I1301:I1340" si="52">IF(E1301=0,0,((H1301-E1301)/E1301))</f>
        <v>0</v>
      </c>
      <c r="J1301" s="93"/>
      <c r="K1301" s="93"/>
      <c r="L1301" s="93"/>
      <c r="M1301" s="93"/>
      <c r="N1301" s="93"/>
      <c r="O1301" s="93"/>
      <c r="P1301" s="93"/>
      <c r="Q1301" s="93"/>
      <c r="R1301" s="93"/>
      <c r="S1301" s="93"/>
      <c r="T1301" s="93"/>
      <c r="U1301" s="93"/>
      <c r="V1301" s="93"/>
      <c r="W1301" s="93"/>
      <c r="X1301" s="93"/>
      <c r="Y1301" s="93"/>
      <c r="Z1301" s="93"/>
      <c r="AA1301" s="93"/>
      <c r="AB1301" s="93"/>
      <c r="AC1301" s="93"/>
      <c r="AD1301" s="93"/>
      <c r="AE1301" s="93"/>
      <c r="AF1301" s="93"/>
      <c r="AG1301" s="93"/>
      <c r="AH1301" s="93"/>
      <c r="AI1301" s="93"/>
      <c r="AJ1301" s="93"/>
      <c r="AK1301" s="93"/>
      <c r="AL1301" s="93"/>
    </row>
    <row r="1302" spans="1:38">
      <c r="A1302" s="7" t="s">
        <v>54</v>
      </c>
      <c r="B1302" s="7"/>
      <c r="C1302" s="55">
        <f>SUM([1]C08!$C$304)</f>
        <v>0</v>
      </c>
      <c r="D1302" s="30"/>
      <c r="E1302" s="55">
        <f>SUM([1]C08!$D$304)</f>
        <v>0</v>
      </c>
      <c r="F1302" s="25">
        <f t="shared" si="51"/>
        <v>0</v>
      </c>
      <c r="G1302" s="30"/>
      <c r="H1302" s="55">
        <f>SUM([1]C08!$E$304)</f>
        <v>0</v>
      </c>
      <c r="I1302" s="5">
        <f t="shared" si="52"/>
        <v>0</v>
      </c>
      <c r="J1302" s="93"/>
      <c r="K1302" s="93"/>
      <c r="L1302" s="93"/>
      <c r="M1302" s="93"/>
      <c r="N1302" s="93"/>
      <c r="O1302" s="93"/>
      <c r="P1302" s="93"/>
      <c r="Q1302" s="93"/>
      <c r="R1302" s="93"/>
      <c r="S1302" s="93"/>
      <c r="T1302" s="93"/>
      <c r="U1302" s="93"/>
      <c r="V1302" s="93"/>
      <c r="W1302" s="93"/>
      <c r="X1302" s="93"/>
      <c r="Y1302" s="93"/>
      <c r="Z1302" s="93"/>
      <c r="AA1302" s="93"/>
      <c r="AB1302" s="93"/>
      <c r="AC1302" s="93"/>
      <c r="AD1302" s="93"/>
      <c r="AE1302" s="93"/>
      <c r="AF1302" s="93"/>
      <c r="AG1302" s="93"/>
      <c r="AH1302" s="93"/>
      <c r="AI1302" s="93"/>
      <c r="AJ1302" s="93"/>
      <c r="AK1302" s="93"/>
      <c r="AL1302" s="93"/>
    </row>
    <row r="1303" spans="1:38">
      <c r="A1303" s="7" t="s">
        <v>57</v>
      </c>
      <c r="B1303" s="7"/>
      <c r="C1303" s="55">
        <v>0</v>
      </c>
      <c r="D1303" s="30"/>
      <c r="E1303" s="61">
        <v>0</v>
      </c>
      <c r="F1303" s="25">
        <f t="shared" si="51"/>
        <v>0</v>
      </c>
      <c r="G1303" s="30"/>
      <c r="H1303" s="61">
        <v>0</v>
      </c>
      <c r="I1303" s="5">
        <f t="shared" si="52"/>
        <v>0</v>
      </c>
      <c r="J1303" s="93"/>
      <c r="K1303" s="93"/>
      <c r="L1303" s="93"/>
      <c r="M1303" s="93"/>
      <c r="N1303" s="93"/>
      <c r="O1303" s="93"/>
      <c r="P1303" s="93"/>
      <c r="Q1303" s="93"/>
      <c r="R1303" s="93"/>
      <c r="S1303" s="93"/>
      <c r="T1303" s="93"/>
      <c r="U1303" s="93"/>
      <c r="V1303" s="93"/>
      <c r="W1303" s="93"/>
      <c r="X1303" s="93"/>
      <c r="Y1303" s="93"/>
      <c r="Z1303" s="93"/>
      <c r="AA1303" s="93"/>
      <c r="AB1303" s="93"/>
      <c r="AC1303" s="93"/>
      <c r="AD1303" s="93"/>
      <c r="AE1303" s="93"/>
      <c r="AF1303" s="93"/>
      <c r="AG1303" s="93"/>
      <c r="AH1303" s="93"/>
      <c r="AI1303" s="93"/>
      <c r="AJ1303" s="93"/>
      <c r="AK1303" s="93"/>
      <c r="AL1303" s="93"/>
    </row>
    <row r="1304" spans="1:38">
      <c r="A1304" s="7" t="s">
        <v>59</v>
      </c>
      <c r="B1304" s="7"/>
      <c r="C1304" s="55">
        <v>0</v>
      </c>
      <c r="D1304" s="30"/>
      <c r="E1304" s="61">
        <v>0</v>
      </c>
      <c r="F1304" s="25">
        <f t="shared" si="51"/>
        <v>0</v>
      </c>
      <c r="G1304" s="30"/>
      <c r="H1304" s="61">
        <v>0</v>
      </c>
      <c r="I1304" s="5">
        <f t="shared" si="52"/>
        <v>0</v>
      </c>
      <c r="J1304" s="93"/>
      <c r="K1304" s="93"/>
      <c r="L1304" s="93"/>
      <c r="M1304" s="93"/>
      <c r="N1304" s="93"/>
      <c r="O1304" s="93"/>
      <c r="P1304" s="93"/>
      <c r="Q1304" s="93"/>
      <c r="R1304" s="93"/>
      <c r="S1304" s="93"/>
      <c r="T1304" s="93"/>
      <c r="U1304" s="93"/>
      <c r="V1304" s="93"/>
      <c r="W1304" s="93"/>
      <c r="X1304" s="93"/>
      <c r="Y1304" s="93"/>
      <c r="Z1304" s="93"/>
      <c r="AA1304" s="93"/>
      <c r="AB1304" s="93"/>
      <c r="AC1304" s="93"/>
      <c r="AD1304" s="93"/>
      <c r="AE1304" s="93"/>
      <c r="AF1304" s="93"/>
      <c r="AG1304" s="93"/>
      <c r="AH1304" s="93"/>
      <c r="AI1304" s="93"/>
      <c r="AJ1304" s="93"/>
      <c r="AK1304" s="93"/>
      <c r="AL1304" s="93"/>
    </row>
    <row r="1305" spans="1:38">
      <c r="A1305" s="7" t="s">
        <v>60</v>
      </c>
      <c r="B1305" s="126">
        <v>14</v>
      </c>
      <c r="C1305" s="55">
        <v>0</v>
      </c>
      <c r="D1305" s="30"/>
      <c r="E1305" s="56">
        <v>0</v>
      </c>
      <c r="F1305" s="25">
        <f t="shared" si="51"/>
        <v>0</v>
      </c>
      <c r="G1305" s="30"/>
      <c r="H1305" s="56">
        <v>0</v>
      </c>
      <c r="I1305" s="5">
        <f t="shared" si="52"/>
        <v>0</v>
      </c>
      <c r="J1305" s="93"/>
      <c r="K1305" s="93"/>
      <c r="L1305" s="93"/>
      <c r="M1305" s="93"/>
      <c r="N1305" s="93"/>
      <c r="O1305" s="93"/>
      <c r="P1305" s="93"/>
      <c r="Q1305" s="93"/>
      <c r="R1305" s="93"/>
      <c r="S1305" s="93"/>
      <c r="T1305" s="93"/>
      <c r="U1305" s="93"/>
      <c r="V1305" s="93"/>
      <c r="W1305" s="93"/>
      <c r="X1305" s="93"/>
      <c r="Y1305" s="93"/>
      <c r="Z1305" s="93"/>
      <c r="AA1305" s="93"/>
      <c r="AB1305" s="93"/>
      <c r="AC1305" s="93"/>
      <c r="AD1305" s="93"/>
      <c r="AE1305" s="93"/>
      <c r="AF1305" s="93"/>
      <c r="AG1305" s="93"/>
      <c r="AH1305" s="93"/>
      <c r="AI1305" s="93"/>
      <c r="AJ1305" s="93"/>
      <c r="AK1305" s="93"/>
      <c r="AL1305" s="93"/>
    </row>
    <row r="1306" spans="1:38">
      <c r="A1306" s="7" t="s">
        <v>62</v>
      </c>
      <c r="B1306" s="126"/>
      <c r="C1306" s="55">
        <v>0</v>
      </c>
      <c r="D1306" s="30"/>
      <c r="E1306" s="61">
        <v>0</v>
      </c>
      <c r="F1306" s="25">
        <f t="shared" si="51"/>
        <v>0</v>
      </c>
      <c r="G1306" s="30"/>
      <c r="H1306" s="61">
        <v>0</v>
      </c>
      <c r="I1306" s="5">
        <f t="shared" si="52"/>
        <v>0</v>
      </c>
      <c r="J1306" s="93"/>
      <c r="K1306" s="93"/>
      <c r="L1306" s="93"/>
      <c r="M1306" s="93"/>
      <c r="N1306" s="93"/>
      <c r="O1306" s="93"/>
      <c r="P1306" s="93"/>
      <c r="Q1306" s="93"/>
      <c r="R1306" s="93"/>
      <c r="S1306" s="93"/>
      <c r="T1306" s="93"/>
      <c r="U1306" s="93"/>
      <c r="V1306" s="93"/>
      <c r="W1306" s="93"/>
      <c r="X1306" s="93"/>
      <c r="Y1306" s="93"/>
      <c r="Z1306" s="93"/>
      <c r="AA1306" s="93"/>
      <c r="AB1306" s="93"/>
      <c r="AC1306" s="93"/>
      <c r="AD1306" s="93"/>
      <c r="AE1306" s="93"/>
      <c r="AF1306" s="93"/>
      <c r="AG1306" s="93"/>
      <c r="AH1306" s="93"/>
      <c r="AI1306" s="93"/>
      <c r="AJ1306" s="93"/>
      <c r="AK1306" s="93"/>
      <c r="AL1306" s="93"/>
    </row>
    <row r="1307" spans="1:38">
      <c r="A1307" s="7" t="s">
        <v>63</v>
      </c>
      <c r="B1307" s="126"/>
      <c r="C1307" s="55">
        <f>SUM([1]C016!$C$131:$C$144)</f>
        <v>128161</v>
      </c>
      <c r="D1307" s="30"/>
      <c r="E1307" s="55">
        <f>SUM([1]C016!$D$131:$D$144)</f>
        <v>145941</v>
      </c>
      <c r="F1307" s="25">
        <f t="shared" si="51"/>
        <v>0.13873175146885558</v>
      </c>
      <c r="G1307" s="30"/>
      <c r="H1307" s="55">
        <f>SUM([1]C016!$E$131:$E$144)</f>
        <v>245941</v>
      </c>
      <c r="I1307" s="5">
        <f t="shared" si="52"/>
        <v>0.68520840613672651</v>
      </c>
      <c r="J1307" s="93"/>
      <c r="K1307" s="93"/>
      <c r="L1307" s="93"/>
      <c r="M1307" s="93"/>
      <c r="N1307" s="93"/>
      <c r="O1307" s="93"/>
      <c r="P1307" s="93"/>
      <c r="Q1307" s="93"/>
      <c r="R1307" s="93"/>
      <c r="S1307" s="93"/>
      <c r="T1307" s="93"/>
      <c r="U1307" s="93"/>
      <c r="V1307" s="93"/>
      <c r="W1307" s="93"/>
      <c r="X1307" s="93"/>
      <c r="Y1307" s="93"/>
      <c r="Z1307" s="93"/>
      <c r="AA1307" s="93"/>
      <c r="AB1307" s="93"/>
      <c r="AC1307" s="93"/>
      <c r="AD1307" s="93"/>
      <c r="AE1307" s="93"/>
      <c r="AF1307" s="93"/>
      <c r="AG1307" s="93"/>
      <c r="AH1307" s="93"/>
      <c r="AI1307" s="93"/>
      <c r="AJ1307" s="93"/>
      <c r="AK1307" s="93"/>
      <c r="AL1307" s="93"/>
    </row>
    <row r="1308" spans="1:38">
      <c r="A1308" s="7" t="s">
        <v>107</v>
      </c>
      <c r="B1308" s="126">
        <v>18</v>
      </c>
      <c r="C1308" s="55">
        <v>0</v>
      </c>
      <c r="D1308" s="30"/>
      <c r="E1308" s="56">
        <v>0</v>
      </c>
      <c r="F1308" s="25">
        <f t="shared" si="51"/>
        <v>0</v>
      </c>
      <c r="G1308" s="30"/>
      <c r="H1308" s="56">
        <v>0</v>
      </c>
      <c r="I1308" s="5">
        <f t="shared" si="52"/>
        <v>0</v>
      </c>
      <c r="J1308" s="93"/>
      <c r="K1308" s="93"/>
      <c r="L1308" s="93"/>
      <c r="M1308" s="93"/>
      <c r="N1308" s="93"/>
      <c r="O1308" s="93"/>
      <c r="P1308" s="93"/>
      <c r="Q1308" s="93"/>
      <c r="R1308" s="93"/>
      <c r="S1308" s="93"/>
      <c r="T1308" s="93"/>
      <c r="U1308" s="93"/>
      <c r="V1308" s="93"/>
      <c r="W1308" s="93"/>
      <c r="X1308" s="93"/>
      <c r="Y1308" s="93"/>
      <c r="Z1308" s="93"/>
      <c r="AA1308" s="93"/>
      <c r="AB1308" s="93"/>
      <c r="AC1308" s="93"/>
      <c r="AD1308" s="93"/>
      <c r="AE1308" s="93"/>
      <c r="AF1308" s="93"/>
      <c r="AG1308" s="93"/>
      <c r="AH1308" s="93"/>
      <c r="AI1308" s="93"/>
      <c r="AJ1308" s="93"/>
      <c r="AK1308" s="93"/>
      <c r="AL1308" s="93"/>
    </row>
    <row r="1309" spans="1:38">
      <c r="A1309" s="7" t="s">
        <v>66</v>
      </c>
      <c r="B1309" s="126"/>
      <c r="C1309" s="55">
        <v>0</v>
      </c>
      <c r="D1309" s="30"/>
      <c r="E1309" s="56">
        <v>0</v>
      </c>
      <c r="F1309" s="25">
        <f t="shared" si="51"/>
        <v>0</v>
      </c>
      <c r="G1309" s="30"/>
      <c r="H1309" s="56">
        <v>0</v>
      </c>
      <c r="I1309" s="5">
        <f t="shared" si="52"/>
        <v>0</v>
      </c>
      <c r="J1309" s="93"/>
      <c r="K1309" s="93"/>
      <c r="L1309" s="93"/>
      <c r="M1309" s="93"/>
      <c r="N1309" s="93"/>
      <c r="O1309" s="93"/>
      <c r="P1309" s="93"/>
      <c r="Q1309" s="93"/>
      <c r="R1309" s="93"/>
      <c r="S1309" s="93"/>
      <c r="T1309" s="93"/>
      <c r="U1309" s="93"/>
      <c r="V1309" s="93"/>
      <c r="W1309" s="93"/>
      <c r="X1309" s="93"/>
      <c r="Y1309" s="93"/>
      <c r="Z1309" s="93"/>
      <c r="AA1309" s="93"/>
      <c r="AB1309" s="93"/>
      <c r="AC1309" s="93"/>
      <c r="AD1309" s="93"/>
      <c r="AE1309" s="93"/>
      <c r="AF1309" s="93"/>
      <c r="AG1309" s="93"/>
      <c r="AH1309" s="93"/>
      <c r="AI1309" s="93"/>
      <c r="AJ1309" s="93"/>
      <c r="AK1309" s="93"/>
      <c r="AL1309" s="93"/>
    </row>
    <row r="1310" spans="1:38">
      <c r="A1310" s="7" t="s">
        <v>67</v>
      </c>
      <c r="B1310" s="126">
        <v>22</v>
      </c>
      <c r="C1310" s="55">
        <v>0</v>
      </c>
      <c r="D1310" s="30"/>
      <c r="E1310" s="56">
        <v>0</v>
      </c>
      <c r="F1310" s="25">
        <f t="shared" si="51"/>
        <v>0</v>
      </c>
      <c r="G1310" s="30"/>
      <c r="H1310" s="56">
        <v>0</v>
      </c>
      <c r="I1310" s="5">
        <f t="shared" si="52"/>
        <v>0</v>
      </c>
      <c r="J1310" s="93"/>
      <c r="K1310" s="93"/>
      <c r="L1310" s="93"/>
      <c r="M1310" s="93"/>
      <c r="N1310" s="93"/>
      <c r="O1310" s="93"/>
      <c r="P1310" s="93"/>
      <c r="Q1310" s="93"/>
      <c r="R1310" s="93"/>
      <c r="S1310" s="93"/>
      <c r="T1310" s="93"/>
      <c r="U1310" s="93"/>
      <c r="V1310" s="93"/>
      <c r="W1310" s="93"/>
      <c r="X1310" s="93"/>
      <c r="Y1310" s="93"/>
      <c r="Z1310" s="93"/>
      <c r="AA1310" s="93"/>
      <c r="AB1310" s="93"/>
      <c r="AC1310" s="93"/>
      <c r="AD1310" s="93"/>
      <c r="AE1310" s="93"/>
      <c r="AF1310" s="93"/>
      <c r="AG1310" s="93"/>
      <c r="AH1310" s="93"/>
      <c r="AI1310" s="93"/>
      <c r="AJ1310" s="93"/>
      <c r="AK1310" s="93"/>
      <c r="AL1310" s="93"/>
    </row>
    <row r="1311" spans="1:38">
      <c r="A1311" s="7" t="s">
        <v>68</v>
      </c>
      <c r="B1311" s="126">
        <v>24</v>
      </c>
      <c r="C1311" s="55">
        <v>0</v>
      </c>
      <c r="D1311" s="30"/>
      <c r="E1311" s="56">
        <v>0</v>
      </c>
      <c r="F1311" s="25">
        <f t="shared" si="51"/>
        <v>0</v>
      </c>
      <c r="G1311" s="30"/>
      <c r="H1311" s="56">
        <v>0</v>
      </c>
      <c r="I1311" s="5">
        <f t="shared" si="52"/>
        <v>0</v>
      </c>
      <c r="J1311" s="93"/>
      <c r="K1311" s="93"/>
      <c r="L1311" s="93"/>
      <c r="M1311" s="93"/>
      <c r="N1311" s="93"/>
      <c r="O1311" s="93"/>
      <c r="P1311" s="93"/>
      <c r="Q1311" s="93"/>
      <c r="R1311" s="93"/>
      <c r="S1311" s="93"/>
      <c r="T1311" s="93"/>
      <c r="U1311" s="93"/>
      <c r="V1311" s="93"/>
      <c r="W1311" s="93"/>
      <c r="X1311" s="93"/>
      <c r="Y1311" s="93"/>
      <c r="Z1311" s="93"/>
      <c r="AA1311" s="93"/>
      <c r="AB1311" s="93"/>
      <c r="AC1311" s="93"/>
      <c r="AD1311" s="93"/>
      <c r="AE1311" s="93"/>
      <c r="AF1311" s="93"/>
      <c r="AG1311" s="93"/>
      <c r="AH1311" s="93"/>
      <c r="AI1311" s="93"/>
      <c r="AJ1311" s="93"/>
      <c r="AK1311" s="93"/>
      <c r="AL1311" s="93"/>
    </row>
    <row r="1312" spans="1:38">
      <c r="A1312" s="7" t="s">
        <v>69</v>
      </c>
      <c r="B1312" s="126">
        <v>26</v>
      </c>
      <c r="C1312" s="55">
        <v>0</v>
      </c>
      <c r="D1312" s="30"/>
      <c r="E1312" s="56">
        <v>0</v>
      </c>
      <c r="F1312" s="25">
        <f t="shared" si="51"/>
        <v>0</v>
      </c>
      <c r="G1312" s="30"/>
      <c r="H1312" s="56">
        <v>0</v>
      </c>
      <c r="I1312" s="5">
        <f t="shared" si="52"/>
        <v>0</v>
      </c>
      <c r="J1312" s="93"/>
      <c r="K1312" s="93"/>
      <c r="L1312" s="93"/>
      <c r="M1312" s="93"/>
      <c r="N1312" s="93"/>
      <c r="O1312" s="93"/>
      <c r="P1312" s="93"/>
      <c r="Q1312" s="93"/>
      <c r="R1312" s="93"/>
      <c r="S1312" s="93"/>
      <c r="T1312" s="93"/>
      <c r="U1312" s="93"/>
      <c r="V1312" s="93"/>
      <c r="W1312" s="93"/>
      <c r="X1312" s="93"/>
      <c r="Y1312" s="93"/>
      <c r="Z1312" s="93"/>
      <c r="AA1312" s="93"/>
      <c r="AB1312" s="93"/>
      <c r="AC1312" s="93"/>
      <c r="AD1312" s="93"/>
      <c r="AE1312" s="93"/>
      <c r="AF1312" s="93"/>
      <c r="AG1312" s="93"/>
      <c r="AH1312" s="93"/>
      <c r="AI1312" s="93"/>
      <c r="AJ1312" s="93"/>
      <c r="AK1312" s="93"/>
      <c r="AL1312" s="93"/>
    </row>
    <row r="1313" spans="1:38">
      <c r="A1313" s="7" t="s">
        <v>70</v>
      </c>
      <c r="B1313" s="126">
        <v>28</v>
      </c>
      <c r="C1313" s="55">
        <v>0</v>
      </c>
      <c r="D1313" s="30"/>
      <c r="E1313" s="56">
        <v>0</v>
      </c>
      <c r="F1313" s="25">
        <f t="shared" si="51"/>
        <v>0</v>
      </c>
      <c r="G1313" s="30"/>
      <c r="H1313" s="56">
        <v>0</v>
      </c>
      <c r="I1313" s="5">
        <f t="shared" si="52"/>
        <v>0</v>
      </c>
      <c r="J1313" s="93"/>
      <c r="K1313" s="93"/>
      <c r="L1313" s="93"/>
      <c r="M1313" s="93"/>
      <c r="N1313" s="93"/>
      <c r="O1313" s="93"/>
      <c r="P1313" s="93"/>
      <c r="Q1313" s="93"/>
      <c r="R1313" s="93"/>
      <c r="S1313" s="93"/>
      <c r="T1313" s="93"/>
      <c r="U1313" s="93"/>
      <c r="V1313" s="93"/>
      <c r="W1313" s="93"/>
      <c r="X1313" s="93"/>
      <c r="Y1313" s="93"/>
      <c r="Z1313" s="93"/>
      <c r="AA1313" s="93"/>
      <c r="AB1313" s="93"/>
      <c r="AC1313" s="93"/>
      <c r="AD1313" s="93"/>
      <c r="AE1313" s="93"/>
      <c r="AF1313" s="93"/>
      <c r="AG1313" s="93"/>
      <c r="AH1313" s="93"/>
      <c r="AI1313" s="93"/>
      <c r="AJ1313" s="93"/>
      <c r="AK1313" s="93"/>
      <c r="AL1313" s="93"/>
    </row>
    <row r="1314" spans="1:38">
      <c r="A1314" s="7" t="s">
        <v>72</v>
      </c>
      <c r="B1314" s="126">
        <v>29</v>
      </c>
      <c r="C1314" s="55">
        <v>0</v>
      </c>
      <c r="D1314" s="30"/>
      <c r="E1314" s="56">
        <v>0</v>
      </c>
      <c r="F1314" s="25">
        <f t="shared" si="51"/>
        <v>0</v>
      </c>
      <c r="G1314" s="30"/>
      <c r="H1314" s="56">
        <v>0</v>
      </c>
      <c r="I1314" s="5">
        <f t="shared" si="52"/>
        <v>0</v>
      </c>
      <c r="J1314" s="93"/>
      <c r="K1314" s="93"/>
      <c r="L1314" s="93"/>
      <c r="M1314" s="93"/>
      <c r="N1314" s="93"/>
      <c r="O1314" s="93"/>
      <c r="P1314" s="93"/>
      <c r="Q1314" s="93"/>
      <c r="R1314" s="93"/>
      <c r="S1314" s="93"/>
      <c r="T1314" s="93"/>
      <c r="U1314" s="93"/>
      <c r="V1314" s="93"/>
      <c r="W1314" s="93"/>
      <c r="X1314" s="93"/>
      <c r="Y1314" s="93"/>
      <c r="Z1314" s="93"/>
      <c r="AA1314" s="93"/>
      <c r="AB1314" s="93"/>
      <c r="AC1314" s="93"/>
      <c r="AD1314" s="93"/>
      <c r="AE1314" s="93"/>
      <c r="AF1314" s="93"/>
      <c r="AG1314" s="93"/>
      <c r="AH1314" s="93"/>
      <c r="AI1314" s="93"/>
      <c r="AJ1314" s="93"/>
      <c r="AK1314" s="93"/>
      <c r="AL1314" s="93"/>
    </row>
    <row r="1315" spans="1:38">
      <c r="A1315" s="7" t="s">
        <v>56</v>
      </c>
      <c r="B1315" s="126">
        <v>30</v>
      </c>
      <c r="C1315" s="55">
        <v>0</v>
      </c>
      <c r="D1315" s="30"/>
      <c r="E1315" s="56">
        <v>0</v>
      </c>
      <c r="F1315" s="25">
        <f t="shared" si="51"/>
        <v>0</v>
      </c>
      <c r="G1315" s="30"/>
      <c r="H1315" s="56">
        <v>0</v>
      </c>
      <c r="I1315" s="5">
        <f t="shared" si="52"/>
        <v>0</v>
      </c>
      <c r="J1315" s="93"/>
      <c r="K1315" s="93"/>
      <c r="L1315" s="93"/>
      <c r="M1315" s="93"/>
      <c r="N1315" s="93"/>
      <c r="O1315" s="93"/>
      <c r="P1315" s="157"/>
      <c r="Q1315" s="93"/>
      <c r="R1315" s="93"/>
      <c r="S1315" s="93"/>
      <c r="T1315" s="93"/>
      <c r="U1315" s="93"/>
      <c r="V1315" s="93"/>
      <c r="W1315" s="93"/>
      <c r="X1315" s="93"/>
      <c r="Y1315" s="93"/>
      <c r="Z1315" s="93"/>
      <c r="AA1315" s="93"/>
      <c r="AB1315" s="93"/>
      <c r="AC1315" s="93"/>
      <c r="AD1315" s="93"/>
      <c r="AE1315" s="93"/>
      <c r="AF1315" s="93"/>
      <c r="AG1315" s="93"/>
      <c r="AH1315" s="93"/>
      <c r="AI1315" s="93"/>
      <c r="AJ1315" s="93"/>
      <c r="AK1315" s="93"/>
      <c r="AL1315" s="93"/>
    </row>
    <row r="1316" spans="1:38">
      <c r="A1316" s="7" t="s">
        <v>73</v>
      </c>
      <c r="B1316" s="126"/>
      <c r="C1316" s="55">
        <v>0</v>
      </c>
      <c r="D1316" s="30"/>
      <c r="E1316" s="56">
        <v>0</v>
      </c>
      <c r="F1316" s="25">
        <f t="shared" si="51"/>
        <v>0</v>
      </c>
      <c r="G1316" s="30"/>
      <c r="H1316" s="56">
        <v>0</v>
      </c>
      <c r="I1316" s="5">
        <f t="shared" si="52"/>
        <v>0</v>
      </c>
      <c r="J1316" s="93"/>
      <c r="K1316" s="93"/>
      <c r="L1316" s="93"/>
      <c r="M1316" s="93"/>
      <c r="N1316" s="93"/>
      <c r="O1316" s="93"/>
      <c r="P1316" s="93"/>
      <c r="Q1316" s="93"/>
      <c r="R1316" s="93"/>
      <c r="S1316" s="93"/>
      <c r="T1316" s="93"/>
      <c r="U1316" s="93"/>
      <c r="V1316" s="93"/>
      <c r="W1316" s="93"/>
      <c r="X1316" s="93"/>
      <c r="Y1316" s="93"/>
      <c r="Z1316" s="93"/>
      <c r="AA1316" s="93"/>
      <c r="AB1316" s="93"/>
      <c r="AC1316" s="93"/>
      <c r="AD1316" s="93"/>
      <c r="AE1316" s="93"/>
      <c r="AF1316" s="93"/>
      <c r="AG1316" s="93"/>
      <c r="AH1316" s="93"/>
      <c r="AI1316" s="93"/>
      <c r="AJ1316" s="93"/>
      <c r="AK1316" s="93"/>
      <c r="AL1316" s="93"/>
    </row>
    <row r="1317" spans="1:38">
      <c r="A1317" s="7" t="str">
        <f>A438</f>
        <v>Career and Postsecondary Ed.</v>
      </c>
      <c r="B1317" s="126">
        <v>34</v>
      </c>
      <c r="C1317" s="55">
        <v>0</v>
      </c>
      <c r="D1317" s="30"/>
      <c r="E1317" s="56">
        <v>0</v>
      </c>
      <c r="F1317" s="25">
        <f t="shared" si="51"/>
        <v>0</v>
      </c>
      <c r="G1317" s="30"/>
      <c r="H1317" s="56">
        <v>0</v>
      </c>
      <c r="I1317" s="5">
        <f t="shared" si="52"/>
        <v>0</v>
      </c>
      <c r="J1317" s="93"/>
      <c r="K1317" s="93"/>
      <c r="L1317" s="93"/>
      <c r="M1317" s="93"/>
      <c r="N1317" s="93"/>
      <c r="O1317" s="93"/>
      <c r="P1317" s="93"/>
      <c r="Q1317" s="93"/>
      <c r="R1317" s="93"/>
      <c r="S1317" s="93"/>
      <c r="T1317" s="93"/>
      <c r="U1317" s="93"/>
      <c r="V1317" s="93"/>
      <c r="W1317" s="93"/>
      <c r="X1317" s="93"/>
      <c r="Y1317" s="93"/>
      <c r="Z1317" s="93"/>
      <c r="AA1317" s="93"/>
      <c r="AB1317" s="93"/>
      <c r="AC1317" s="93"/>
      <c r="AD1317" s="93"/>
      <c r="AE1317" s="93"/>
      <c r="AF1317" s="93"/>
      <c r="AG1317" s="93"/>
      <c r="AH1317" s="93"/>
      <c r="AI1317" s="93"/>
      <c r="AJ1317" s="93"/>
      <c r="AK1317" s="93"/>
      <c r="AL1317" s="93"/>
    </row>
    <row r="1318" spans="1:38">
      <c r="A1318" s="7" t="s">
        <v>74</v>
      </c>
      <c r="B1318" s="126"/>
      <c r="C1318" s="55">
        <f>[1]C035!$C$250+SUM([1]C035!$C$262:$C$268)</f>
        <v>0</v>
      </c>
      <c r="D1318" s="30"/>
      <c r="E1318" s="55">
        <f>[1]C035!$D$250+SUM([1]C035!$D$262:$D$268)</f>
        <v>0</v>
      </c>
      <c r="F1318" s="25">
        <f t="shared" si="51"/>
        <v>0</v>
      </c>
      <c r="G1318" s="30"/>
      <c r="H1318" s="55">
        <f>[1]C035!$E$250+SUM([1]C035!$E$262:$E$268)</f>
        <v>0</v>
      </c>
      <c r="I1318" s="5">
        <f t="shared" si="52"/>
        <v>0</v>
      </c>
      <c r="J1318" s="93"/>
      <c r="K1318" s="93"/>
      <c r="L1318" s="93"/>
      <c r="M1318" s="93"/>
      <c r="N1318" s="93"/>
      <c r="O1318" s="93"/>
      <c r="P1318" s="93"/>
      <c r="Q1318" s="93"/>
      <c r="R1318" s="93"/>
      <c r="S1318" s="93"/>
      <c r="T1318" s="93"/>
      <c r="U1318" s="93"/>
      <c r="V1318" s="93"/>
      <c r="W1318" s="93"/>
      <c r="X1318" s="93"/>
      <c r="Y1318" s="101"/>
      <c r="Z1318" s="101"/>
      <c r="AA1318" s="101"/>
      <c r="AB1318" s="93"/>
      <c r="AC1318" s="93"/>
      <c r="AD1318" s="93"/>
      <c r="AE1318" s="93"/>
      <c r="AF1318" s="93"/>
      <c r="AG1318" s="93"/>
      <c r="AH1318" s="93"/>
      <c r="AI1318" s="93"/>
      <c r="AJ1318" s="93"/>
      <c r="AK1318" s="93"/>
      <c r="AL1318" s="93"/>
    </row>
    <row r="1319" spans="1:38">
      <c r="A1319" s="7" t="s">
        <v>108</v>
      </c>
      <c r="B1319" s="126">
        <v>42</v>
      </c>
      <c r="C1319" s="55">
        <v>0</v>
      </c>
      <c r="D1319" s="30"/>
      <c r="E1319" s="56">
        <v>0</v>
      </c>
      <c r="F1319" s="25">
        <f t="shared" si="51"/>
        <v>0</v>
      </c>
      <c r="G1319" s="30"/>
      <c r="H1319" s="56">
        <v>0</v>
      </c>
      <c r="I1319" s="5">
        <f t="shared" si="52"/>
        <v>0</v>
      </c>
      <c r="J1319" s="93"/>
      <c r="K1319" s="93"/>
      <c r="L1319" s="93"/>
      <c r="M1319" s="93"/>
      <c r="N1319" s="93"/>
      <c r="O1319" s="93"/>
      <c r="P1319" s="93"/>
      <c r="Q1319" s="93"/>
      <c r="R1319" s="93"/>
      <c r="S1319" s="93"/>
      <c r="T1319" s="93"/>
      <c r="U1319" s="93"/>
      <c r="V1319" s="93"/>
      <c r="W1319" s="93"/>
      <c r="X1319" s="93"/>
      <c r="Y1319" s="101"/>
      <c r="Z1319" s="101"/>
      <c r="AA1319" s="101"/>
      <c r="AB1319" s="93"/>
      <c r="AC1319" s="93"/>
      <c r="AD1319" s="93"/>
      <c r="AE1319" s="93"/>
      <c r="AF1319" s="93"/>
      <c r="AG1319" s="93"/>
      <c r="AH1319" s="93"/>
      <c r="AI1319" s="93"/>
      <c r="AJ1319" s="93"/>
      <c r="AK1319" s="93"/>
      <c r="AL1319" s="93"/>
    </row>
    <row r="1320" spans="1:38">
      <c r="A1320" s="7" t="s">
        <v>77</v>
      </c>
      <c r="B1320" s="126">
        <v>44</v>
      </c>
      <c r="C1320" s="55">
        <v>0</v>
      </c>
      <c r="D1320" s="30"/>
      <c r="E1320" s="56">
        <v>0</v>
      </c>
      <c r="F1320" s="25">
        <f t="shared" si="51"/>
        <v>0</v>
      </c>
      <c r="G1320" s="30"/>
      <c r="H1320" s="56">
        <v>0</v>
      </c>
      <c r="I1320" s="5">
        <f>IF(E1320=0,0,((H1320-E1320)/E1320))</f>
        <v>0</v>
      </c>
      <c r="J1320" s="93"/>
      <c r="K1320" s="93"/>
      <c r="L1320" s="93"/>
      <c r="M1320" s="93"/>
      <c r="N1320" s="93"/>
      <c r="O1320" s="93"/>
      <c r="P1320" s="93"/>
      <c r="Q1320" s="93"/>
      <c r="R1320" s="93"/>
      <c r="S1320" s="93"/>
      <c r="T1320" s="93"/>
      <c r="U1320" s="93"/>
      <c r="V1320" s="93"/>
      <c r="W1320" s="93"/>
      <c r="X1320" s="93"/>
      <c r="Y1320" s="101"/>
      <c r="Z1320" s="101"/>
      <c r="AA1320" s="101"/>
      <c r="AB1320" s="93"/>
      <c r="AC1320" s="93"/>
      <c r="AD1320" s="93"/>
      <c r="AE1320" s="93"/>
      <c r="AF1320" s="93"/>
      <c r="AG1320" s="93"/>
      <c r="AH1320" s="93"/>
      <c r="AI1320" s="93"/>
      <c r="AJ1320" s="93"/>
      <c r="AK1320" s="93"/>
      <c r="AL1320" s="93"/>
    </row>
    <row r="1321" spans="1:38">
      <c r="A1321" s="7" t="s">
        <v>79</v>
      </c>
      <c r="B1321" s="126">
        <v>45</v>
      </c>
      <c r="C1321" s="55">
        <v>0</v>
      </c>
      <c r="D1321" s="30"/>
      <c r="E1321" s="56">
        <v>0</v>
      </c>
      <c r="F1321" s="25">
        <f t="shared" si="51"/>
        <v>0</v>
      </c>
      <c r="G1321" s="30"/>
      <c r="H1321" s="56">
        <v>0</v>
      </c>
      <c r="I1321" s="5">
        <f t="shared" si="52"/>
        <v>0</v>
      </c>
      <c r="J1321" s="93"/>
      <c r="K1321" s="93"/>
      <c r="L1321" s="93"/>
      <c r="M1321" s="93"/>
      <c r="N1321" s="93"/>
      <c r="O1321" s="93"/>
      <c r="P1321" s="93"/>
      <c r="Q1321" s="93"/>
      <c r="R1321" s="93"/>
      <c r="S1321" s="93"/>
      <c r="T1321" s="93"/>
      <c r="U1321" s="93"/>
      <c r="V1321" s="93"/>
      <c r="W1321" s="93"/>
      <c r="X1321" s="93"/>
      <c r="Y1321" s="93"/>
      <c r="Z1321" s="93"/>
      <c r="AA1321" s="93"/>
      <c r="AB1321" s="93"/>
      <c r="AC1321" s="93"/>
      <c r="AD1321" s="93"/>
      <c r="AE1321" s="93"/>
      <c r="AF1321" s="93"/>
      <c r="AG1321" s="93"/>
      <c r="AH1321" s="93"/>
      <c r="AI1321" s="93"/>
      <c r="AJ1321" s="93"/>
      <c r="AK1321" s="93"/>
      <c r="AL1321" s="93"/>
    </row>
    <row r="1322" spans="1:38">
      <c r="A1322" s="7" t="s">
        <v>109</v>
      </c>
      <c r="B1322" s="126">
        <v>46</v>
      </c>
      <c r="C1322" s="55">
        <v>0</v>
      </c>
      <c r="D1322" s="30"/>
      <c r="E1322" s="56">
        <v>0</v>
      </c>
      <c r="F1322" s="25">
        <f t="shared" si="51"/>
        <v>0</v>
      </c>
      <c r="G1322" s="30"/>
      <c r="H1322" s="152"/>
      <c r="I1322" s="129"/>
      <c r="J1322" s="93"/>
      <c r="K1322" s="93"/>
      <c r="L1322" s="93"/>
      <c r="M1322" s="93"/>
      <c r="N1322" s="93"/>
      <c r="O1322" s="93"/>
      <c r="P1322" s="93"/>
      <c r="Q1322" s="93"/>
      <c r="R1322" s="93"/>
      <c r="S1322" s="93"/>
      <c r="T1322" s="93"/>
      <c r="U1322" s="93"/>
      <c r="V1322" s="93"/>
      <c r="W1322" s="93"/>
      <c r="X1322" s="93"/>
      <c r="Y1322" s="93"/>
      <c r="Z1322" s="93"/>
      <c r="AA1322" s="93"/>
      <c r="AB1322" s="93"/>
      <c r="AC1322" s="93"/>
      <c r="AD1322" s="93"/>
      <c r="AE1322" s="93"/>
      <c r="AF1322" s="93"/>
      <c r="AG1322" s="93"/>
      <c r="AH1322" s="93"/>
      <c r="AI1322" s="93"/>
      <c r="AJ1322" s="93"/>
      <c r="AK1322" s="93"/>
      <c r="AL1322" s="93"/>
    </row>
    <row r="1323" spans="1:38">
      <c r="A1323" s="7" t="s">
        <v>81</v>
      </c>
      <c r="B1323" s="126"/>
      <c r="C1323" s="55">
        <v>0</v>
      </c>
      <c r="D1323" s="30"/>
      <c r="E1323" s="56">
        <v>0</v>
      </c>
      <c r="F1323" s="25">
        <f t="shared" si="51"/>
        <v>0</v>
      </c>
      <c r="G1323" s="30"/>
      <c r="H1323" s="56">
        <v>0</v>
      </c>
      <c r="I1323" s="5">
        <f t="shared" si="52"/>
        <v>0</v>
      </c>
      <c r="J1323" s="93"/>
      <c r="K1323" s="93"/>
      <c r="L1323" s="93"/>
      <c r="M1323" s="93"/>
      <c r="N1323" s="93"/>
      <c r="O1323" s="93"/>
      <c r="P1323" s="93"/>
      <c r="Q1323" s="93"/>
      <c r="R1323" s="93"/>
      <c r="S1323" s="93"/>
      <c r="T1323" s="93"/>
      <c r="U1323" s="93"/>
      <c r="V1323" s="93"/>
      <c r="W1323" s="93"/>
      <c r="X1323" s="93"/>
      <c r="Y1323" s="93"/>
      <c r="Z1323" s="93"/>
      <c r="AA1323" s="93"/>
      <c r="AB1323" s="93"/>
      <c r="AC1323" s="93"/>
      <c r="AD1323" s="93"/>
      <c r="AE1323" s="93"/>
      <c r="AF1323" s="93"/>
      <c r="AG1323" s="93"/>
      <c r="AH1323" s="93"/>
      <c r="AI1323" s="93"/>
      <c r="AJ1323" s="93"/>
      <c r="AK1323" s="93"/>
      <c r="AL1323" s="93"/>
    </row>
    <row r="1324" spans="1:38">
      <c r="A1324" s="7" t="s">
        <v>83</v>
      </c>
      <c r="B1324" s="126">
        <v>53</v>
      </c>
      <c r="C1324" s="55">
        <v>0</v>
      </c>
      <c r="D1324" s="30"/>
      <c r="E1324" s="56">
        <v>0</v>
      </c>
      <c r="F1324" s="25">
        <f t="shared" si="51"/>
        <v>0</v>
      </c>
      <c r="G1324" s="30"/>
      <c r="H1324" s="152"/>
      <c r="I1324" s="129"/>
      <c r="J1324" s="93"/>
      <c r="K1324" s="93"/>
      <c r="L1324" s="93"/>
      <c r="M1324" s="93"/>
      <c r="N1324" s="93"/>
      <c r="O1324" s="93"/>
      <c r="P1324" s="93"/>
      <c r="Q1324" s="93"/>
      <c r="R1324" s="93"/>
      <c r="S1324" s="93"/>
      <c r="T1324" s="93"/>
      <c r="U1324" s="93"/>
      <c r="V1324" s="93"/>
      <c r="W1324" s="93"/>
      <c r="X1324" s="93"/>
      <c r="Y1324" s="93"/>
      <c r="Z1324" s="93"/>
      <c r="AA1324" s="93"/>
      <c r="AB1324" s="93"/>
      <c r="AC1324" s="93"/>
      <c r="AD1324" s="93"/>
      <c r="AE1324" s="93"/>
      <c r="AF1324" s="93"/>
      <c r="AG1324" s="93"/>
      <c r="AH1324" s="93"/>
      <c r="AI1324" s="93"/>
      <c r="AJ1324" s="93"/>
      <c r="AK1324" s="93"/>
      <c r="AL1324" s="93"/>
    </row>
    <row r="1325" spans="1:38">
      <c r="A1325" s="7" t="s">
        <v>115</v>
      </c>
      <c r="B1325" s="126">
        <v>54</v>
      </c>
      <c r="C1325" s="55">
        <v>0</v>
      </c>
      <c r="D1325" s="30"/>
      <c r="E1325" s="56">
        <v>0</v>
      </c>
      <c r="F1325" s="25">
        <f t="shared" si="51"/>
        <v>0</v>
      </c>
      <c r="G1325" s="30"/>
      <c r="H1325" s="152"/>
      <c r="I1325" s="129"/>
      <c r="J1325" s="93"/>
      <c r="K1325" s="93"/>
      <c r="L1325" s="93"/>
      <c r="M1325" s="93"/>
      <c r="N1325" s="93"/>
      <c r="O1325" s="93"/>
      <c r="P1325" s="93"/>
      <c r="Q1325" s="93"/>
      <c r="R1325" s="93"/>
      <c r="S1325" s="93"/>
      <c r="T1325" s="93"/>
      <c r="U1325" s="93"/>
      <c r="V1325" s="93"/>
      <c r="W1325" s="93"/>
      <c r="X1325" s="93"/>
      <c r="Y1325" s="93"/>
      <c r="Z1325" s="93"/>
      <c r="AA1325" s="93"/>
      <c r="AB1325" s="93"/>
      <c r="AC1325" s="93"/>
      <c r="AD1325" s="93"/>
      <c r="AE1325" s="93"/>
      <c r="AF1325" s="93"/>
      <c r="AG1325" s="93"/>
      <c r="AH1325" s="93"/>
      <c r="AI1325" s="93"/>
      <c r="AJ1325" s="93"/>
      <c r="AK1325" s="93"/>
      <c r="AL1325" s="93"/>
    </row>
    <row r="1326" spans="1:38">
      <c r="A1326" s="7" t="s">
        <v>85</v>
      </c>
      <c r="B1326" s="126"/>
      <c r="C1326" s="55">
        <v>0</v>
      </c>
      <c r="D1326" s="30"/>
      <c r="E1326" s="56">
        <v>0</v>
      </c>
      <c r="F1326" s="25">
        <f t="shared" si="51"/>
        <v>0</v>
      </c>
      <c r="G1326" s="30"/>
      <c r="H1326" s="428"/>
      <c r="I1326" s="421"/>
      <c r="J1326" s="93"/>
      <c r="K1326" s="93"/>
      <c r="L1326" s="93"/>
      <c r="M1326" s="93"/>
      <c r="N1326" s="93"/>
      <c r="O1326" s="93"/>
      <c r="P1326" s="93"/>
      <c r="Q1326" s="93"/>
      <c r="R1326" s="93"/>
      <c r="S1326" s="93"/>
      <c r="T1326" s="93"/>
      <c r="U1326" s="93"/>
      <c r="V1326" s="93"/>
      <c r="W1326" s="93"/>
      <c r="X1326" s="93"/>
      <c r="Y1326" s="93"/>
      <c r="Z1326" s="93"/>
      <c r="AA1326" s="93"/>
      <c r="AB1326" s="93"/>
      <c r="AC1326" s="93"/>
      <c r="AD1326" s="93"/>
      <c r="AE1326" s="93"/>
      <c r="AF1326" s="93"/>
      <c r="AG1326" s="93"/>
      <c r="AH1326" s="93"/>
      <c r="AI1326" s="93"/>
      <c r="AJ1326" s="93"/>
      <c r="AK1326" s="93"/>
      <c r="AL1326" s="93"/>
    </row>
    <row r="1327" spans="1:38">
      <c r="A1327" s="7" t="str">
        <f>A1404</f>
        <v>Bond and Interest #1</v>
      </c>
      <c r="B1327" s="126">
        <v>62</v>
      </c>
      <c r="C1327" s="55">
        <v>0</v>
      </c>
      <c r="D1327" s="30"/>
      <c r="E1327" s="56">
        <v>0</v>
      </c>
      <c r="F1327" s="25">
        <f t="shared" si="51"/>
        <v>0</v>
      </c>
      <c r="G1327" s="30"/>
      <c r="H1327" s="56">
        <v>0</v>
      </c>
      <c r="I1327" s="5">
        <f t="shared" si="52"/>
        <v>0</v>
      </c>
      <c r="J1327" s="93"/>
      <c r="K1327" s="93"/>
      <c r="L1327" s="93"/>
      <c r="M1327" s="93"/>
      <c r="N1327" s="93"/>
      <c r="O1327" s="93"/>
      <c r="P1327" s="93"/>
      <c r="Q1327" s="93"/>
      <c r="R1327" s="93"/>
      <c r="S1327" s="93"/>
      <c r="T1327" s="93"/>
      <c r="U1327" s="93"/>
      <c r="V1327" s="93"/>
      <c r="W1327" s="93"/>
      <c r="X1327" s="93"/>
      <c r="Y1327" s="93"/>
      <c r="Z1327" s="93"/>
      <c r="AA1327" s="93"/>
      <c r="AB1327" s="93"/>
      <c r="AC1327" s="93"/>
      <c r="AD1327" s="93"/>
      <c r="AE1327" s="93"/>
      <c r="AF1327" s="93"/>
      <c r="AG1327" s="93"/>
      <c r="AH1327" s="93"/>
      <c r="AI1327" s="93"/>
      <c r="AJ1327" s="93"/>
      <c r="AK1327" s="93"/>
      <c r="AL1327" s="93"/>
    </row>
    <row r="1328" spans="1:38">
      <c r="A1328" s="7" t="str">
        <f>A1405</f>
        <v>Bond and Interest #2</v>
      </c>
      <c r="B1328" s="126">
        <v>63</v>
      </c>
      <c r="C1328" s="55">
        <v>0</v>
      </c>
      <c r="D1328" s="30"/>
      <c r="E1328" s="56">
        <v>0</v>
      </c>
      <c r="F1328" s="25">
        <f t="shared" si="51"/>
        <v>0</v>
      </c>
      <c r="G1328" s="30"/>
      <c r="H1328" s="56">
        <v>0</v>
      </c>
      <c r="I1328" s="5">
        <f t="shared" si="52"/>
        <v>0</v>
      </c>
      <c r="J1328" s="93"/>
      <c r="K1328" s="93"/>
      <c r="L1328" s="93"/>
      <c r="M1328" s="93"/>
      <c r="N1328" s="93"/>
      <c r="O1328" s="93"/>
      <c r="P1328" s="93"/>
      <c r="Q1328" s="93"/>
      <c r="R1328" s="93"/>
      <c r="S1328" s="93"/>
      <c r="T1328" s="93"/>
      <c r="U1328" s="93"/>
      <c r="V1328" s="93"/>
      <c r="W1328" s="93"/>
      <c r="X1328" s="93"/>
      <c r="Y1328" s="93"/>
      <c r="Z1328" s="93"/>
      <c r="AA1328" s="93"/>
      <c r="AB1328" s="93"/>
      <c r="AC1328" s="93"/>
      <c r="AD1328" s="93"/>
      <c r="AE1328" s="93"/>
      <c r="AF1328" s="93"/>
      <c r="AG1328" s="93"/>
      <c r="AH1328" s="93"/>
      <c r="AI1328" s="93"/>
      <c r="AJ1328" s="93"/>
      <c r="AK1328" s="93"/>
      <c r="AL1328" s="93"/>
    </row>
    <row r="1329" spans="1:38">
      <c r="A1329" s="7" t="s">
        <v>86</v>
      </c>
      <c r="B1329" s="126">
        <v>66</v>
      </c>
      <c r="C1329" s="55">
        <v>0</v>
      </c>
      <c r="D1329" s="30"/>
      <c r="E1329" s="56">
        <v>0</v>
      </c>
      <c r="F1329" s="25">
        <f t="shared" si="51"/>
        <v>0</v>
      </c>
      <c r="G1329" s="30"/>
      <c r="H1329" s="56">
        <v>0</v>
      </c>
      <c r="I1329" s="5">
        <f t="shared" si="52"/>
        <v>0</v>
      </c>
      <c r="J1329" s="93"/>
      <c r="K1329" s="93"/>
      <c r="L1329" s="93"/>
      <c r="M1329" s="93"/>
      <c r="N1329" s="93"/>
      <c r="O1329" s="93"/>
      <c r="P1329" s="93"/>
      <c r="Q1329" s="93"/>
      <c r="R1329" s="93"/>
      <c r="S1329" s="93"/>
      <c r="T1329" s="93"/>
      <c r="U1329" s="93"/>
      <c r="V1329" s="93"/>
      <c r="W1329" s="93"/>
      <c r="X1329" s="93"/>
      <c r="Y1329" s="93"/>
      <c r="Z1329" s="93"/>
      <c r="AA1329" s="93"/>
      <c r="AB1329" s="93"/>
      <c r="AC1329" s="93"/>
      <c r="AD1329" s="93"/>
      <c r="AE1329" s="93"/>
      <c r="AF1329" s="93"/>
      <c r="AG1329" s="93"/>
      <c r="AH1329" s="93"/>
      <c r="AI1329" s="93"/>
      <c r="AJ1329" s="93"/>
      <c r="AK1329" s="93"/>
      <c r="AL1329" s="93"/>
    </row>
    <row r="1330" spans="1:38">
      <c r="A1330" s="7" t="s">
        <v>87</v>
      </c>
      <c r="B1330" s="126"/>
      <c r="C1330" s="55">
        <f>[1]C067!$C$32</f>
        <v>0</v>
      </c>
      <c r="D1330" s="30"/>
      <c r="E1330" s="55">
        <f>[1]C067!$D$32</f>
        <v>0</v>
      </c>
      <c r="F1330" s="25">
        <f t="shared" si="51"/>
        <v>0</v>
      </c>
      <c r="G1330" s="30"/>
      <c r="H1330" s="55">
        <f>[1]C067!$E$32</f>
        <v>0</v>
      </c>
      <c r="I1330" s="5">
        <f t="shared" si="52"/>
        <v>0</v>
      </c>
      <c r="J1330" s="93"/>
      <c r="K1330" s="93"/>
      <c r="L1330" s="93"/>
      <c r="M1330" s="93"/>
      <c r="N1330" s="93"/>
      <c r="O1330" s="93"/>
      <c r="P1330" s="93"/>
      <c r="Q1330" s="93"/>
      <c r="R1330" s="93"/>
      <c r="S1330" s="93"/>
      <c r="T1330" s="93"/>
      <c r="U1330" s="93"/>
      <c r="V1330" s="93"/>
      <c r="W1330" s="93"/>
      <c r="X1330" s="93"/>
      <c r="Y1330" s="93"/>
      <c r="Z1330" s="93"/>
      <c r="AA1330" s="93"/>
      <c r="AB1330" s="93"/>
      <c r="AC1330" s="93"/>
      <c r="AD1330" s="93"/>
      <c r="AE1330" s="93"/>
      <c r="AF1330" s="93"/>
      <c r="AG1330" s="93"/>
      <c r="AH1330" s="93"/>
      <c r="AI1330" s="93"/>
      <c r="AJ1330" s="93"/>
      <c r="AK1330" s="93"/>
      <c r="AL1330" s="93"/>
    </row>
    <row r="1331" spans="1:38">
      <c r="A1331" s="7" t="s">
        <v>88</v>
      </c>
      <c r="B1331" s="126">
        <v>68</v>
      </c>
      <c r="C1331" s="55">
        <v>0</v>
      </c>
      <c r="D1331" s="30"/>
      <c r="E1331" s="56">
        <v>0</v>
      </c>
      <c r="F1331" s="25">
        <f t="shared" si="51"/>
        <v>0</v>
      </c>
      <c r="G1331" s="30"/>
      <c r="H1331" s="56">
        <v>0</v>
      </c>
      <c r="I1331" s="5">
        <f t="shared" si="52"/>
        <v>0</v>
      </c>
      <c r="J1331" s="93"/>
      <c r="K1331" s="93"/>
      <c r="L1331" s="93"/>
      <c r="M1331" s="93"/>
      <c r="N1331" s="93"/>
      <c r="O1331" s="93"/>
      <c r="P1331" s="93"/>
      <c r="Q1331" s="93"/>
      <c r="R1331" s="93"/>
      <c r="S1331" s="93"/>
      <c r="T1331" s="93"/>
      <c r="U1331" s="93"/>
      <c r="V1331" s="93"/>
      <c r="W1331" s="93"/>
      <c r="X1331" s="93"/>
      <c r="Y1331" s="93"/>
      <c r="Z1331" s="93"/>
      <c r="AA1331" s="93"/>
      <c r="AB1331" s="93"/>
      <c r="AC1331" s="93"/>
      <c r="AD1331" s="93"/>
      <c r="AE1331" s="93"/>
      <c r="AF1331" s="93"/>
      <c r="AG1331" s="93"/>
      <c r="AH1331" s="93"/>
      <c r="AI1331" s="93"/>
      <c r="AJ1331" s="93"/>
      <c r="AK1331" s="93"/>
      <c r="AL1331" s="93"/>
    </row>
    <row r="1332" spans="1:38">
      <c r="A1332" s="150"/>
      <c r="B1332" s="150"/>
      <c r="C1332" s="151"/>
      <c r="D1332" s="132"/>
      <c r="E1332" s="152"/>
      <c r="F1332" s="148"/>
      <c r="G1332" s="132"/>
      <c r="H1332" s="152"/>
      <c r="I1332" s="129"/>
      <c r="J1332" s="93"/>
      <c r="K1332" s="93"/>
      <c r="L1332" s="93"/>
      <c r="M1332" s="93"/>
      <c r="N1332" s="93"/>
      <c r="O1332" s="93"/>
      <c r="P1332" s="93"/>
      <c r="Q1332" s="93"/>
      <c r="R1332" s="93"/>
      <c r="S1332" s="93"/>
      <c r="T1332" s="93"/>
      <c r="U1332" s="93"/>
      <c r="V1332" s="93"/>
      <c r="W1332" s="93"/>
      <c r="X1332" s="93"/>
      <c r="Y1332" s="93"/>
      <c r="Z1332" s="93"/>
      <c r="AA1332" s="93"/>
      <c r="AB1332" s="93"/>
      <c r="AC1332" s="93"/>
      <c r="AD1332" s="93"/>
      <c r="AE1332" s="93"/>
      <c r="AF1332" s="93"/>
      <c r="AG1332" s="93"/>
      <c r="AH1332" s="93"/>
      <c r="AI1332" s="93"/>
      <c r="AJ1332" s="93"/>
      <c r="AK1332" s="93"/>
      <c r="AL1332" s="93"/>
    </row>
    <row r="1333" spans="1:38">
      <c r="A1333" s="62" t="s">
        <v>89</v>
      </c>
      <c r="B1333" s="7"/>
      <c r="C1333" s="55">
        <f>SUM(C1300:C1331)</f>
        <v>128161</v>
      </c>
      <c r="D1333" s="30"/>
      <c r="E1333" s="56">
        <f>SUM(E1300:E1331)</f>
        <v>145941</v>
      </c>
      <c r="F1333" s="25">
        <f>IF(C1333=0,0,((E1333-C1333)/C1333))</f>
        <v>0.13873175146885558</v>
      </c>
      <c r="G1333" s="30"/>
      <c r="H1333" s="56">
        <f>SUM(H1300:H1331)</f>
        <v>245941</v>
      </c>
      <c r="I1333" s="5">
        <f t="shared" si="52"/>
        <v>0.68520840613672651</v>
      </c>
      <c r="J1333" s="93"/>
      <c r="K1333" s="93"/>
      <c r="L1333" s="93"/>
      <c r="M1333" s="93"/>
      <c r="N1333" s="93"/>
      <c r="O1333" s="93"/>
      <c r="P1333" s="93"/>
      <c r="Q1333" s="93"/>
      <c r="R1333" s="93"/>
      <c r="S1333" s="93"/>
      <c r="T1333" s="93"/>
      <c r="U1333" s="93"/>
      <c r="V1333" s="93"/>
      <c r="W1333" s="93"/>
      <c r="X1333" s="93"/>
      <c r="Y1333" s="93"/>
      <c r="Z1333" s="93"/>
      <c r="AA1333" s="93"/>
      <c r="AB1333" s="93"/>
      <c r="AC1333" s="93"/>
      <c r="AD1333" s="93"/>
      <c r="AE1333" s="93"/>
      <c r="AF1333" s="93"/>
      <c r="AG1333" s="93"/>
      <c r="AH1333" s="93"/>
      <c r="AI1333" s="93"/>
      <c r="AJ1333" s="93"/>
      <c r="AK1333" s="93"/>
      <c r="AL1333" s="93"/>
    </row>
    <row r="1334" spans="1:38">
      <c r="A1334" s="7" t="s">
        <v>91</v>
      </c>
      <c r="B1334" s="7"/>
      <c r="C1334" s="73">
        <f>H1646</f>
        <v>193</v>
      </c>
      <c r="D1334" s="30"/>
      <c r="E1334" s="74">
        <f>J1646</f>
        <v>199.5</v>
      </c>
      <c r="F1334" s="25">
        <f>IF(C1334=0,0,((E1334-C1334)/C1334))</f>
        <v>3.367875647668394E-2</v>
      </c>
      <c r="G1334" s="30"/>
      <c r="H1334" s="74">
        <f>L1646</f>
        <v>200</v>
      </c>
      <c r="I1334" s="5">
        <f t="shared" si="52"/>
        <v>2.5062656641604009E-3</v>
      </c>
      <c r="J1334" s="93"/>
      <c r="K1334" s="93"/>
      <c r="L1334" s="93"/>
      <c r="M1334" s="93"/>
      <c r="N1334" s="93"/>
      <c r="O1334" s="93"/>
      <c r="P1334" s="93"/>
      <c r="Q1334" s="93"/>
      <c r="R1334" s="93"/>
      <c r="S1334" s="93"/>
      <c r="T1334" s="93"/>
      <c r="U1334" s="93"/>
      <c r="V1334" s="93"/>
      <c r="W1334" s="93"/>
      <c r="X1334" s="93"/>
      <c r="Y1334" s="93"/>
      <c r="Z1334" s="93"/>
      <c r="AA1334" s="93"/>
      <c r="AB1334" s="93"/>
      <c r="AC1334" s="93"/>
      <c r="AD1334" s="93"/>
      <c r="AE1334" s="93"/>
      <c r="AF1334" s="93"/>
      <c r="AG1334" s="93"/>
      <c r="AH1334" s="93"/>
      <c r="AI1334" s="93"/>
      <c r="AJ1334" s="93"/>
      <c r="AK1334" s="93"/>
      <c r="AL1334" s="93"/>
    </row>
    <row r="1335" spans="1:38">
      <c r="A1335" s="7" t="s">
        <v>22</v>
      </c>
      <c r="B1335" s="7"/>
      <c r="C1335" s="55">
        <f>IF(C1333=0,0,C1333/C1334)</f>
        <v>664.0466321243523</v>
      </c>
      <c r="D1335" s="30"/>
      <c r="E1335" s="56">
        <f>IF(E1333=0,0,E1333/E1334)</f>
        <v>731.53383458646613</v>
      </c>
      <c r="F1335" s="25">
        <f>IF(C1335=0,0,((E1335-C1335)/C1335))</f>
        <v>0.10163021570671241</v>
      </c>
      <c r="G1335" s="30"/>
      <c r="H1335" s="56">
        <f>IF(H1333=0,0,H1333/H1334)</f>
        <v>1229.7049999999999</v>
      </c>
      <c r="I1335" s="5">
        <f t="shared" si="52"/>
        <v>0.68099538512138469</v>
      </c>
      <c r="J1335" s="93"/>
      <c r="K1335" s="93"/>
      <c r="L1335" s="93"/>
      <c r="M1335" s="93"/>
      <c r="N1335" s="93"/>
      <c r="O1335" s="93"/>
      <c r="P1335" s="93"/>
      <c r="Q1335" s="93"/>
      <c r="R1335" s="93"/>
      <c r="S1335" s="93"/>
      <c r="T1335" s="93"/>
      <c r="U1335" s="93"/>
      <c r="V1335" s="93"/>
      <c r="W1335" s="93"/>
      <c r="X1335" s="93"/>
      <c r="Y1335" s="93"/>
      <c r="Z1335" s="93"/>
      <c r="AA1335" s="93"/>
      <c r="AB1335" s="93"/>
      <c r="AC1335" s="93"/>
      <c r="AD1335" s="93"/>
      <c r="AE1335" s="93"/>
      <c r="AF1335" s="93"/>
      <c r="AG1335" s="93"/>
      <c r="AH1335" s="93"/>
      <c r="AI1335" s="93"/>
      <c r="AJ1335" s="93"/>
      <c r="AK1335" s="93"/>
      <c r="AL1335" s="93"/>
    </row>
    <row r="1336" spans="1:38">
      <c r="A1336" s="150"/>
      <c r="B1336" s="150"/>
      <c r="C1336" s="151"/>
      <c r="D1336" s="132"/>
      <c r="E1336" s="152"/>
      <c r="F1336" s="153"/>
      <c r="G1336" s="132"/>
      <c r="H1336" s="152"/>
      <c r="I1336" s="154"/>
      <c r="J1336" s="93"/>
      <c r="K1336" s="93"/>
      <c r="L1336" s="93"/>
      <c r="M1336" s="93"/>
      <c r="N1336" s="93"/>
      <c r="O1336" s="93"/>
      <c r="P1336" s="93"/>
      <c r="Q1336" s="93"/>
      <c r="R1336" s="93"/>
      <c r="S1336" s="93"/>
      <c r="T1336" s="93"/>
      <c r="U1336" s="93"/>
      <c r="V1336" s="93"/>
      <c r="W1336" s="93"/>
      <c r="X1336" s="93"/>
      <c r="Y1336" s="93"/>
      <c r="Z1336" s="93"/>
      <c r="AA1336" s="93"/>
      <c r="AB1336" s="93"/>
      <c r="AC1336" s="93"/>
      <c r="AD1336" s="93"/>
      <c r="AE1336" s="93"/>
      <c r="AF1336" s="93"/>
      <c r="AG1336" s="93"/>
      <c r="AH1336" s="93"/>
      <c r="AI1336" s="93"/>
      <c r="AJ1336" s="93"/>
      <c r="AK1336" s="93"/>
      <c r="AL1336" s="93"/>
    </row>
    <row r="1337" spans="1:38">
      <c r="A1337" s="7" t="s">
        <v>93</v>
      </c>
      <c r="B1337" s="126">
        <v>10</v>
      </c>
      <c r="C1337" s="55">
        <v>0</v>
      </c>
      <c r="D1337" s="30"/>
      <c r="E1337" s="56">
        <v>0</v>
      </c>
      <c r="F1337" s="25">
        <f>IF(C1337=0,0,((E1337-C1337)/C1337))</f>
        <v>0</v>
      </c>
      <c r="G1337" s="30"/>
      <c r="H1337" s="56">
        <v>0</v>
      </c>
      <c r="I1337" s="5">
        <f t="shared" si="52"/>
        <v>0</v>
      </c>
      <c r="J1337" s="93"/>
      <c r="K1337" s="93"/>
      <c r="L1337" s="93"/>
      <c r="M1337" s="93"/>
      <c r="N1337" s="93"/>
      <c r="O1337" s="93"/>
      <c r="P1337" s="93"/>
      <c r="Q1337" s="93"/>
      <c r="R1337" s="93"/>
      <c r="S1337" s="93"/>
      <c r="T1337" s="93"/>
      <c r="U1337" s="93"/>
      <c r="V1337" s="93"/>
      <c r="W1337" s="93"/>
      <c r="X1337" s="93"/>
      <c r="Y1337" s="93"/>
      <c r="Z1337" s="93"/>
      <c r="AA1337" s="93"/>
      <c r="AB1337" s="93"/>
      <c r="AC1337" s="93"/>
      <c r="AD1337" s="93"/>
      <c r="AE1337" s="93"/>
      <c r="AF1337" s="93"/>
      <c r="AG1337" s="93"/>
      <c r="AH1337" s="93"/>
      <c r="AI1337" s="93"/>
      <c r="AJ1337" s="93"/>
      <c r="AK1337" s="93"/>
      <c r="AL1337" s="93"/>
    </row>
    <row r="1338" spans="1:38">
      <c r="A1338" s="7" t="s">
        <v>94</v>
      </c>
      <c r="B1338" s="126">
        <v>12</v>
      </c>
      <c r="C1338" s="55">
        <v>0</v>
      </c>
      <c r="D1338" s="30"/>
      <c r="E1338" s="56">
        <v>0</v>
      </c>
      <c r="F1338" s="25">
        <f>IF(C1338=0,0,((E1338-C1338)/C1338))</f>
        <v>0</v>
      </c>
      <c r="G1338" s="30"/>
      <c r="H1338" s="56">
        <v>0</v>
      </c>
      <c r="I1338" s="5">
        <f t="shared" si="52"/>
        <v>0</v>
      </c>
      <c r="J1338" s="93"/>
      <c r="K1338" s="93"/>
      <c r="L1338" s="93"/>
      <c r="M1338" s="93"/>
      <c r="N1338" s="93"/>
      <c r="O1338" s="93"/>
      <c r="P1338" s="93"/>
      <c r="Q1338" s="93"/>
      <c r="R1338" s="93"/>
      <c r="S1338" s="93"/>
      <c r="T1338" s="93"/>
      <c r="U1338" s="93"/>
      <c r="V1338" s="93"/>
      <c r="W1338" s="93"/>
      <c r="X1338" s="93"/>
      <c r="Y1338" s="93"/>
      <c r="Z1338" s="93"/>
      <c r="AA1338" s="93"/>
      <c r="AB1338" s="93"/>
      <c r="AC1338" s="93"/>
      <c r="AD1338" s="93"/>
      <c r="AE1338" s="93"/>
      <c r="AF1338" s="93"/>
      <c r="AG1338" s="93"/>
      <c r="AH1338" s="93"/>
      <c r="AI1338" s="93"/>
      <c r="AJ1338" s="93"/>
      <c r="AK1338" s="93"/>
      <c r="AL1338" s="93"/>
    </row>
    <row r="1339" spans="1:38">
      <c r="A1339" s="7" t="s">
        <v>96</v>
      </c>
      <c r="B1339" s="126">
        <v>78</v>
      </c>
      <c r="C1339" s="55">
        <v>0</v>
      </c>
      <c r="D1339" s="30"/>
      <c r="E1339" s="56">
        <v>0</v>
      </c>
      <c r="F1339" s="25">
        <f>IF(C1339=0,0,((E1339-C1339)/C1339))</f>
        <v>0</v>
      </c>
      <c r="G1339" s="30"/>
      <c r="H1339" s="56">
        <v>0</v>
      </c>
      <c r="I1339" s="5">
        <f t="shared" si="52"/>
        <v>0</v>
      </c>
      <c r="J1339" s="93"/>
      <c r="K1339" s="93"/>
      <c r="L1339" s="93"/>
      <c r="M1339" s="93"/>
      <c r="N1339" s="93"/>
      <c r="O1339" s="93"/>
      <c r="P1339" s="93"/>
      <c r="Q1339" s="93"/>
      <c r="R1339" s="93"/>
      <c r="S1339" s="93"/>
      <c r="T1339" s="93"/>
      <c r="U1339" s="93"/>
      <c r="V1339" s="93"/>
      <c r="W1339" s="93"/>
      <c r="X1339" s="93"/>
      <c r="Y1339" s="93"/>
      <c r="Z1339" s="93"/>
      <c r="AA1339" s="93"/>
      <c r="AB1339" s="93"/>
      <c r="AC1339" s="93"/>
      <c r="AD1339" s="93"/>
      <c r="AE1339" s="93"/>
      <c r="AF1339" s="93"/>
      <c r="AG1339" s="93"/>
      <c r="AH1339" s="93"/>
      <c r="AI1339" s="93"/>
      <c r="AJ1339" s="93"/>
      <c r="AK1339" s="93"/>
      <c r="AL1339" s="93"/>
    </row>
    <row r="1340" spans="1:38">
      <c r="A1340" s="50" t="s">
        <v>97</v>
      </c>
      <c r="B1340" s="26"/>
      <c r="C1340" s="59">
        <f>SUM(C1337:C1339,C1333)</f>
        <v>128161</v>
      </c>
      <c r="D1340" s="21"/>
      <c r="E1340" s="27">
        <f>SUM(E1337:E1339,E1333)</f>
        <v>145941</v>
      </c>
      <c r="F1340" s="25">
        <f>IF(C1340=0,0,((E1340-C1340)/C1340))</f>
        <v>0.13873175146885558</v>
      </c>
      <c r="G1340" s="21"/>
      <c r="H1340" s="27">
        <f>SUM(H1337:H1339,H1333)</f>
        <v>245941</v>
      </c>
      <c r="I1340" s="5">
        <f t="shared" si="52"/>
        <v>0.68520840613672651</v>
      </c>
      <c r="J1340" s="93"/>
      <c r="K1340" s="93"/>
      <c r="L1340" s="93"/>
      <c r="M1340" s="93"/>
      <c r="N1340" s="93"/>
      <c r="O1340" s="93"/>
      <c r="P1340" s="93"/>
      <c r="Q1340" s="93"/>
      <c r="R1340" s="93"/>
      <c r="S1340" s="93"/>
      <c r="T1340" s="93"/>
      <c r="U1340" s="93"/>
      <c r="V1340" s="93"/>
      <c r="W1340" s="93"/>
      <c r="X1340" s="93"/>
      <c r="Y1340" s="93"/>
      <c r="Z1340" s="93"/>
      <c r="AA1340" s="93"/>
      <c r="AB1340" s="93"/>
      <c r="AC1340" s="93"/>
      <c r="AD1340" s="93"/>
      <c r="AE1340" s="93"/>
      <c r="AF1340" s="93"/>
      <c r="AG1340" s="93"/>
      <c r="AH1340" s="93"/>
      <c r="AI1340" s="93"/>
      <c r="AJ1340" s="93"/>
      <c r="AK1340" s="93"/>
      <c r="AL1340" s="93"/>
    </row>
    <row r="1341" spans="1:38">
      <c r="A1341" s="60"/>
      <c r="B1341" s="60"/>
      <c r="C1341" s="16"/>
      <c r="D1341" s="60"/>
      <c r="E1341" s="16"/>
      <c r="F1341" s="17"/>
      <c r="G1341" s="60"/>
      <c r="H1341" s="16"/>
      <c r="I1341" s="17"/>
      <c r="J1341" s="93"/>
      <c r="K1341" s="93"/>
      <c r="L1341" s="93"/>
      <c r="M1341" s="93"/>
      <c r="N1341" s="93"/>
      <c r="O1341" s="93"/>
      <c r="P1341" s="93"/>
      <c r="Q1341" s="93"/>
      <c r="R1341" s="93"/>
      <c r="S1341" s="93"/>
      <c r="T1341" s="93"/>
      <c r="U1341" s="93"/>
      <c r="V1341" s="93"/>
      <c r="W1341" s="93"/>
      <c r="X1341" s="93"/>
      <c r="Y1341" s="93"/>
      <c r="Z1341" s="93"/>
      <c r="AA1341" s="93"/>
      <c r="AB1341" s="93"/>
      <c r="AC1341" s="93"/>
      <c r="AD1341" s="93"/>
      <c r="AE1341" s="93"/>
      <c r="AF1341" s="93"/>
      <c r="AG1341" s="93"/>
      <c r="AH1341" s="93"/>
      <c r="AI1341" s="93"/>
      <c r="AJ1341" s="93"/>
      <c r="AK1341" s="93"/>
      <c r="AL1341" s="93"/>
    </row>
    <row r="1342" spans="1:38">
      <c r="A1342" s="60"/>
      <c r="B1342" s="60"/>
      <c r="C1342" s="16"/>
      <c r="D1342" s="60"/>
      <c r="E1342" s="16"/>
      <c r="F1342" s="17"/>
      <c r="G1342" s="60"/>
      <c r="H1342" s="16"/>
      <c r="I1342" s="17"/>
      <c r="J1342" s="93"/>
      <c r="K1342" s="93"/>
      <c r="L1342" s="93"/>
      <c r="M1342" s="93"/>
      <c r="N1342" s="93"/>
      <c r="O1342" s="93"/>
      <c r="P1342" s="93"/>
      <c r="Q1342" s="93"/>
      <c r="R1342" s="93"/>
      <c r="S1342" s="93"/>
      <c r="T1342" s="93"/>
      <c r="U1342" s="93"/>
      <c r="V1342" s="93"/>
      <c r="W1342" s="93"/>
      <c r="X1342" s="93"/>
      <c r="Y1342" s="93"/>
      <c r="Z1342" s="93"/>
      <c r="AA1342" s="93"/>
      <c r="AB1342" s="93"/>
      <c r="AC1342" s="93"/>
      <c r="AD1342" s="93"/>
      <c r="AE1342" s="93"/>
      <c r="AF1342" s="93"/>
      <c r="AG1342" s="93"/>
      <c r="AH1342" s="93"/>
      <c r="AI1342" s="93"/>
      <c r="AJ1342" s="93"/>
      <c r="AK1342" s="93"/>
      <c r="AL1342" s="93"/>
    </row>
    <row r="1343" spans="1:38">
      <c r="A1343" s="60"/>
      <c r="B1343" s="60"/>
      <c r="C1343" s="16"/>
      <c r="D1343" s="60"/>
      <c r="E1343" s="16"/>
      <c r="F1343" s="17"/>
      <c r="G1343" s="60"/>
      <c r="H1343" s="16"/>
      <c r="I1343" s="17"/>
      <c r="J1343" s="93"/>
      <c r="K1343" s="93"/>
      <c r="L1343" s="93"/>
      <c r="M1343" s="93"/>
      <c r="N1343" s="93"/>
      <c r="O1343" s="93"/>
      <c r="P1343" s="93"/>
      <c r="Q1343" s="93"/>
      <c r="R1343" s="93"/>
      <c r="S1343" s="93"/>
      <c r="T1343" s="93"/>
      <c r="U1343" s="93"/>
      <c r="V1343" s="93"/>
      <c r="W1343" s="93"/>
      <c r="X1343" s="93"/>
      <c r="Y1343" s="93"/>
      <c r="Z1343" s="93"/>
      <c r="AA1343" s="93"/>
      <c r="AB1343" s="93"/>
      <c r="AC1343" s="93"/>
      <c r="AD1343" s="93"/>
      <c r="AE1343" s="93"/>
      <c r="AF1343" s="93"/>
      <c r="AG1343" s="93"/>
      <c r="AH1343" s="93"/>
      <c r="AI1343" s="93"/>
      <c r="AJ1343" s="93"/>
      <c r="AK1343" s="93"/>
      <c r="AL1343" s="93"/>
    </row>
    <row r="1344" spans="1:38">
      <c r="A1344" s="60"/>
      <c r="B1344" s="60"/>
      <c r="C1344" s="16"/>
      <c r="D1344" s="60"/>
      <c r="E1344" s="16"/>
      <c r="F1344" s="17"/>
      <c r="G1344" s="60"/>
      <c r="H1344" s="16"/>
      <c r="I1344" s="17"/>
      <c r="J1344" s="93"/>
      <c r="K1344" s="93"/>
      <c r="L1344" s="93"/>
      <c r="M1344" s="93"/>
      <c r="N1344" s="93"/>
      <c r="O1344" s="93"/>
      <c r="P1344" s="93"/>
      <c r="Q1344" s="93"/>
      <c r="R1344" s="93"/>
      <c r="S1344" s="93"/>
      <c r="T1344" s="93"/>
      <c r="U1344" s="93"/>
      <c r="V1344" s="93"/>
      <c r="W1344" s="93"/>
      <c r="X1344" s="93"/>
      <c r="Y1344" s="93"/>
      <c r="Z1344" s="93"/>
      <c r="AA1344" s="93"/>
      <c r="AB1344" s="93"/>
      <c r="AC1344" s="93"/>
      <c r="AD1344" s="93"/>
      <c r="AE1344" s="93"/>
      <c r="AF1344" s="93"/>
      <c r="AG1344" s="93"/>
      <c r="AH1344" s="93"/>
      <c r="AI1344" s="93"/>
      <c r="AJ1344" s="93"/>
      <c r="AK1344" s="93"/>
      <c r="AL1344" s="93"/>
    </row>
    <row r="1345" spans="1:38">
      <c r="A1345" s="60"/>
      <c r="B1345" s="60"/>
      <c r="C1345" s="16"/>
      <c r="D1345" s="60"/>
      <c r="E1345" s="16"/>
      <c r="F1345" s="17"/>
      <c r="G1345" s="60"/>
      <c r="H1345" s="16"/>
      <c r="I1345" s="17"/>
      <c r="J1345" s="93"/>
      <c r="K1345" s="93"/>
      <c r="L1345" s="93"/>
      <c r="M1345" s="93"/>
      <c r="N1345" s="93"/>
      <c r="O1345" s="93"/>
      <c r="P1345" s="93"/>
      <c r="Q1345" s="93"/>
      <c r="R1345" s="93"/>
      <c r="S1345" s="93"/>
      <c r="T1345" s="93"/>
      <c r="U1345" s="93"/>
      <c r="V1345" s="93"/>
      <c r="W1345" s="93"/>
      <c r="X1345" s="93"/>
      <c r="Y1345" s="93"/>
      <c r="Z1345" s="93"/>
      <c r="AA1345" s="93"/>
      <c r="AB1345" s="93"/>
      <c r="AC1345" s="93"/>
      <c r="AD1345" s="93"/>
      <c r="AE1345" s="93"/>
      <c r="AF1345" s="93"/>
      <c r="AG1345" s="93"/>
      <c r="AH1345" s="93"/>
      <c r="AI1345" s="93"/>
      <c r="AJ1345" s="93"/>
      <c r="AK1345" s="93"/>
      <c r="AL1345" s="93"/>
    </row>
    <row r="1346" spans="1:38">
      <c r="A1346" s="60"/>
      <c r="B1346" s="60"/>
      <c r="C1346" s="16"/>
      <c r="D1346" s="60"/>
      <c r="E1346" s="16"/>
      <c r="F1346" s="17"/>
      <c r="G1346" s="60"/>
      <c r="H1346" s="16"/>
      <c r="I1346" s="17"/>
      <c r="J1346" s="93"/>
      <c r="K1346" s="93"/>
      <c r="L1346" s="93"/>
      <c r="M1346" s="93"/>
      <c r="N1346" s="93"/>
      <c r="O1346" s="93"/>
      <c r="P1346" s="93"/>
      <c r="Q1346" s="93"/>
      <c r="R1346" s="93"/>
      <c r="S1346" s="93"/>
      <c r="T1346" s="93"/>
      <c r="U1346" s="93"/>
      <c r="V1346" s="93"/>
      <c r="W1346" s="93"/>
      <c r="X1346" s="93"/>
      <c r="Y1346" s="93"/>
      <c r="Z1346" s="93"/>
      <c r="AA1346" s="93"/>
      <c r="AB1346" s="93"/>
      <c r="AC1346" s="93"/>
      <c r="AD1346" s="93"/>
      <c r="AE1346" s="93"/>
      <c r="AF1346" s="93"/>
      <c r="AG1346" s="93"/>
      <c r="AH1346" s="93"/>
      <c r="AI1346" s="93"/>
      <c r="AJ1346" s="93"/>
      <c r="AK1346" s="93"/>
      <c r="AL1346" s="93"/>
    </row>
    <row r="1347" spans="1:38">
      <c r="A1347" s="60"/>
      <c r="B1347" s="60"/>
      <c r="C1347" s="16"/>
      <c r="D1347" s="60"/>
      <c r="E1347" s="16"/>
      <c r="F1347" s="17"/>
      <c r="G1347" s="60"/>
      <c r="H1347" s="16"/>
      <c r="I1347" s="17"/>
      <c r="J1347" s="93"/>
      <c r="K1347" s="93"/>
      <c r="L1347" s="93"/>
      <c r="M1347" s="93"/>
      <c r="N1347" s="93"/>
      <c r="O1347" s="93"/>
      <c r="P1347" s="93"/>
      <c r="Q1347" s="93"/>
      <c r="R1347" s="93"/>
      <c r="S1347" s="93"/>
      <c r="T1347" s="93"/>
      <c r="U1347" s="93"/>
      <c r="V1347" s="93"/>
      <c r="W1347" s="93"/>
      <c r="X1347" s="93"/>
      <c r="Y1347" s="93"/>
      <c r="Z1347" s="93"/>
      <c r="AA1347" s="93"/>
      <c r="AB1347" s="93"/>
      <c r="AC1347" s="93"/>
      <c r="AD1347" s="93"/>
      <c r="AE1347" s="93"/>
      <c r="AF1347" s="93"/>
      <c r="AG1347" s="93"/>
      <c r="AH1347" s="93"/>
      <c r="AI1347" s="93"/>
      <c r="AJ1347" s="93"/>
      <c r="AK1347" s="93"/>
      <c r="AL1347" s="93"/>
    </row>
    <row r="1348" spans="1:38">
      <c r="A1348" s="60"/>
      <c r="B1348" s="60"/>
      <c r="C1348" s="16"/>
      <c r="D1348" s="60"/>
      <c r="E1348" s="16"/>
      <c r="F1348" s="17"/>
      <c r="G1348" s="60"/>
      <c r="H1348" s="16"/>
      <c r="I1348" s="17"/>
      <c r="J1348" s="93"/>
      <c r="K1348" s="93"/>
      <c r="L1348" s="93"/>
      <c r="M1348" s="93"/>
      <c r="N1348" s="93"/>
      <c r="O1348" s="93"/>
      <c r="P1348" s="93"/>
      <c r="Q1348" s="93"/>
      <c r="R1348" s="93"/>
      <c r="S1348" s="93"/>
      <c r="T1348" s="93"/>
      <c r="U1348" s="93"/>
      <c r="V1348" s="93"/>
      <c r="W1348" s="93"/>
      <c r="X1348" s="93"/>
      <c r="Y1348" s="93"/>
      <c r="Z1348" s="93"/>
      <c r="AA1348" s="93"/>
      <c r="AB1348" s="93"/>
      <c r="AC1348" s="93"/>
      <c r="AD1348" s="93"/>
      <c r="AE1348" s="93"/>
      <c r="AF1348" s="93"/>
      <c r="AG1348" s="93"/>
      <c r="AH1348" s="93"/>
      <c r="AI1348" s="93"/>
      <c r="AJ1348" s="93"/>
      <c r="AK1348" s="93"/>
      <c r="AL1348" s="93"/>
    </row>
    <row r="1349" spans="1:38">
      <c r="A1349" s="60"/>
      <c r="B1349" s="60"/>
      <c r="C1349" s="16"/>
      <c r="D1349" s="60"/>
      <c r="E1349" s="16"/>
      <c r="F1349" s="17"/>
      <c r="G1349" s="60"/>
      <c r="H1349" s="16"/>
      <c r="I1349" s="17"/>
      <c r="J1349" s="93"/>
      <c r="K1349" s="93"/>
      <c r="L1349" s="93"/>
      <c r="M1349" s="93"/>
      <c r="N1349" s="93"/>
      <c r="O1349" s="93"/>
      <c r="P1349" s="93"/>
      <c r="Q1349" s="93"/>
      <c r="R1349" s="93"/>
      <c r="S1349" s="93"/>
      <c r="T1349" s="93"/>
      <c r="U1349" s="93"/>
      <c r="V1349" s="93"/>
      <c r="W1349" s="93"/>
      <c r="X1349" s="93"/>
      <c r="Y1349" s="93"/>
      <c r="Z1349" s="93"/>
      <c r="AA1349" s="93"/>
      <c r="AB1349" s="93"/>
      <c r="AC1349" s="93"/>
      <c r="AD1349" s="93"/>
      <c r="AE1349" s="93"/>
      <c r="AF1349" s="93"/>
      <c r="AG1349" s="93"/>
      <c r="AH1349" s="93"/>
      <c r="AI1349" s="93"/>
      <c r="AJ1349" s="93"/>
      <c r="AK1349" s="93"/>
      <c r="AL1349" s="93"/>
    </row>
    <row r="1350" spans="1:38">
      <c r="A1350" s="60"/>
      <c r="B1350" s="60"/>
      <c r="C1350" s="16"/>
      <c r="D1350" s="60"/>
      <c r="E1350" s="16"/>
      <c r="F1350" s="17"/>
      <c r="G1350" s="60"/>
      <c r="H1350" s="16"/>
      <c r="I1350" s="17"/>
      <c r="J1350" s="93"/>
      <c r="K1350" s="93"/>
      <c r="L1350" s="93"/>
      <c r="M1350" s="93"/>
      <c r="N1350" s="93"/>
      <c r="O1350" s="93"/>
      <c r="P1350" s="93"/>
      <c r="Q1350" s="93"/>
      <c r="R1350" s="93"/>
      <c r="S1350" s="93"/>
      <c r="T1350" s="93"/>
      <c r="U1350" s="93"/>
      <c r="V1350" s="93"/>
      <c r="W1350" s="93"/>
      <c r="X1350" s="93"/>
      <c r="Y1350" s="93"/>
      <c r="Z1350" s="93"/>
      <c r="AA1350" s="93"/>
      <c r="AB1350" s="93"/>
      <c r="AC1350" s="93"/>
      <c r="AD1350" s="93"/>
      <c r="AE1350" s="93"/>
      <c r="AF1350" s="93"/>
      <c r="AG1350" s="93"/>
      <c r="AH1350" s="93"/>
      <c r="AI1350" s="93"/>
      <c r="AJ1350" s="93"/>
      <c r="AK1350" s="93"/>
      <c r="AL1350" s="93"/>
    </row>
    <row r="1351" spans="1:38">
      <c r="A1351" s="60"/>
      <c r="B1351" s="60"/>
      <c r="C1351" s="16"/>
      <c r="D1351" s="60"/>
      <c r="E1351" s="16"/>
      <c r="F1351" s="17"/>
      <c r="G1351" s="60"/>
      <c r="H1351" s="16"/>
      <c r="I1351" s="17"/>
      <c r="J1351" s="93"/>
      <c r="K1351" s="93"/>
      <c r="L1351" s="93"/>
      <c r="M1351" s="93"/>
      <c r="N1351" s="93"/>
      <c r="O1351" s="93"/>
      <c r="P1351" s="93"/>
      <c r="Q1351" s="93"/>
      <c r="R1351" s="93"/>
      <c r="S1351" s="93"/>
      <c r="T1351" s="93"/>
      <c r="U1351" s="93"/>
      <c r="V1351" s="93"/>
      <c r="W1351" s="93"/>
      <c r="X1351" s="93"/>
      <c r="Y1351" s="93"/>
      <c r="Z1351" s="93"/>
      <c r="AA1351" s="93"/>
      <c r="AB1351" s="93"/>
      <c r="AC1351" s="93"/>
      <c r="AD1351" s="93"/>
      <c r="AE1351" s="93"/>
      <c r="AF1351" s="93"/>
      <c r="AG1351" s="93"/>
      <c r="AH1351" s="93"/>
      <c r="AI1351" s="93"/>
      <c r="AJ1351" s="93"/>
      <c r="AK1351" s="93"/>
      <c r="AL1351" s="93"/>
    </row>
    <row r="1352" spans="1:38">
      <c r="A1352" s="60"/>
      <c r="B1352" s="60"/>
      <c r="C1352" s="16"/>
      <c r="D1352" s="60"/>
      <c r="E1352" s="16"/>
      <c r="F1352" s="17"/>
      <c r="G1352" s="60"/>
      <c r="H1352" s="16"/>
      <c r="I1352" s="17"/>
      <c r="J1352" s="93"/>
      <c r="K1352" s="93"/>
      <c r="L1352" s="93"/>
      <c r="M1352" s="93"/>
      <c r="N1352" s="93"/>
      <c r="O1352" s="93"/>
      <c r="P1352" s="93"/>
      <c r="Q1352" s="93"/>
      <c r="R1352" s="93"/>
      <c r="S1352" s="93"/>
      <c r="T1352" s="93"/>
      <c r="U1352" s="93"/>
      <c r="V1352" s="93"/>
      <c r="W1352" s="93"/>
      <c r="X1352" s="93"/>
      <c r="Y1352" s="93"/>
      <c r="Z1352" s="93"/>
      <c r="AA1352" s="93"/>
      <c r="AB1352" s="93"/>
      <c r="AC1352" s="93"/>
      <c r="AD1352" s="93"/>
      <c r="AE1352" s="93"/>
      <c r="AF1352" s="93"/>
      <c r="AG1352" s="93"/>
      <c r="AH1352" s="93"/>
      <c r="AI1352" s="93"/>
      <c r="AJ1352" s="93"/>
      <c r="AK1352" s="93"/>
      <c r="AL1352" s="93"/>
    </row>
    <row r="1353" spans="1:38">
      <c r="A1353" s="60"/>
      <c r="B1353" s="60"/>
      <c r="C1353" s="16"/>
      <c r="D1353" s="60"/>
      <c r="E1353" s="16"/>
      <c r="F1353" s="17"/>
      <c r="G1353" s="60"/>
      <c r="H1353" s="16"/>
      <c r="I1353" s="17"/>
      <c r="J1353" s="93"/>
      <c r="K1353" s="93"/>
      <c r="L1353" s="93"/>
      <c r="M1353" s="93"/>
      <c r="N1353" s="93"/>
      <c r="O1353" s="93"/>
      <c r="P1353" s="93"/>
      <c r="Q1353" s="93"/>
      <c r="R1353" s="93"/>
      <c r="S1353" s="93"/>
      <c r="T1353" s="93"/>
      <c r="U1353" s="93"/>
      <c r="V1353" s="93"/>
      <c r="W1353" s="93"/>
      <c r="X1353" s="93"/>
      <c r="Y1353" s="93"/>
      <c r="Z1353" s="93"/>
      <c r="AA1353" s="93"/>
      <c r="AB1353" s="93"/>
      <c r="AC1353" s="93"/>
      <c r="AD1353" s="93"/>
      <c r="AE1353" s="93"/>
      <c r="AF1353" s="93"/>
      <c r="AG1353" s="93"/>
      <c r="AH1353" s="93"/>
      <c r="AI1353" s="93"/>
      <c r="AJ1353" s="93"/>
      <c r="AK1353" s="93"/>
      <c r="AL1353" s="93"/>
    </row>
    <row r="1354" spans="1:38">
      <c r="A1354" s="60"/>
      <c r="B1354" s="60"/>
      <c r="C1354" s="16"/>
      <c r="D1354" s="60"/>
      <c r="E1354" s="16"/>
      <c r="F1354" s="17"/>
      <c r="G1354" s="60"/>
      <c r="H1354" s="16"/>
      <c r="I1354" s="17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3"/>
      <c r="Y1354" s="93"/>
      <c r="Z1354" s="93"/>
      <c r="AA1354" s="93"/>
      <c r="AB1354" s="93"/>
      <c r="AC1354" s="93"/>
      <c r="AD1354" s="93"/>
      <c r="AE1354" s="93"/>
      <c r="AF1354" s="93"/>
      <c r="AG1354" s="93"/>
      <c r="AH1354" s="93"/>
      <c r="AI1354" s="93"/>
      <c r="AJ1354" s="93"/>
      <c r="AK1354" s="93"/>
      <c r="AL1354" s="93"/>
    </row>
    <row r="1355" spans="1:38">
      <c r="A1355" s="60"/>
      <c r="B1355" s="60"/>
      <c r="C1355" s="16"/>
      <c r="D1355" s="60"/>
      <c r="E1355" s="16"/>
      <c r="F1355" s="17"/>
      <c r="G1355" s="60"/>
      <c r="H1355" s="16"/>
      <c r="I1355" s="17"/>
      <c r="J1355" s="93"/>
      <c r="K1355" s="93"/>
      <c r="L1355" s="93"/>
      <c r="M1355" s="93"/>
      <c r="N1355" s="93"/>
      <c r="O1355" s="93"/>
      <c r="P1355" s="93"/>
      <c r="Q1355" s="93"/>
      <c r="R1355" s="93"/>
      <c r="S1355" s="93"/>
      <c r="T1355" s="93"/>
      <c r="U1355" s="93"/>
      <c r="V1355" s="93"/>
      <c r="W1355" s="93"/>
      <c r="X1355" s="93"/>
      <c r="Y1355" s="93"/>
      <c r="Z1355" s="93"/>
      <c r="AA1355" s="93"/>
      <c r="AB1355" s="93"/>
      <c r="AC1355" s="93"/>
      <c r="AD1355" s="93"/>
      <c r="AE1355" s="93"/>
      <c r="AF1355" s="93"/>
      <c r="AG1355" s="93"/>
      <c r="AH1355" s="93"/>
      <c r="AI1355" s="93"/>
      <c r="AJ1355" s="93"/>
      <c r="AK1355" s="93"/>
      <c r="AL1355" s="93"/>
    </row>
    <row r="1356" spans="1:38">
      <c r="A1356" s="60"/>
      <c r="B1356" s="60"/>
      <c r="C1356" s="16"/>
      <c r="D1356" s="60"/>
      <c r="E1356" s="16"/>
      <c r="F1356" s="17"/>
      <c r="G1356" s="60"/>
      <c r="H1356" s="16"/>
      <c r="I1356" s="17"/>
      <c r="J1356" s="93"/>
      <c r="K1356" s="93"/>
      <c r="L1356" s="93"/>
      <c r="M1356" s="93"/>
      <c r="N1356" s="93"/>
      <c r="O1356" s="93"/>
      <c r="P1356" s="93"/>
      <c r="Q1356" s="93"/>
      <c r="R1356" s="93"/>
      <c r="S1356" s="93"/>
      <c r="T1356" s="93"/>
      <c r="U1356" s="93"/>
      <c r="V1356" s="93"/>
      <c r="W1356" s="93"/>
      <c r="X1356" s="93"/>
      <c r="Y1356" s="93"/>
      <c r="Z1356" s="93"/>
      <c r="AA1356" s="93"/>
      <c r="AB1356" s="93"/>
      <c r="AC1356" s="93"/>
      <c r="AD1356" s="93"/>
      <c r="AE1356" s="93"/>
      <c r="AF1356" s="93"/>
      <c r="AG1356" s="93"/>
      <c r="AH1356" s="93"/>
      <c r="AI1356" s="93"/>
      <c r="AJ1356" s="93"/>
      <c r="AK1356" s="93"/>
      <c r="AL1356" s="93"/>
    </row>
    <row r="1357" spans="1:38">
      <c r="A1357" s="60"/>
      <c r="B1357" s="60"/>
      <c r="C1357" s="16"/>
      <c r="D1357" s="60"/>
      <c r="E1357" s="16"/>
      <c r="F1357" s="17"/>
      <c r="G1357" s="60"/>
      <c r="H1357" s="16"/>
      <c r="I1357" s="17"/>
      <c r="J1357" s="93"/>
      <c r="K1357" s="93"/>
      <c r="L1357" s="93"/>
      <c r="M1357" s="93"/>
      <c r="N1357" s="93"/>
      <c r="O1357" s="93"/>
      <c r="P1357" s="93"/>
      <c r="Q1357" s="93"/>
      <c r="R1357" s="93"/>
      <c r="S1357" s="93"/>
      <c r="T1357" s="93"/>
      <c r="U1357" s="93"/>
      <c r="V1357" s="93"/>
      <c r="W1357" s="93"/>
      <c r="X1357" s="93"/>
      <c r="Y1357" s="93"/>
      <c r="Z1357" s="93"/>
      <c r="AA1357" s="93"/>
      <c r="AB1357" s="93"/>
      <c r="AC1357" s="93"/>
      <c r="AD1357" s="93"/>
      <c r="AE1357" s="93"/>
      <c r="AF1357" s="93"/>
      <c r="AG1357" s="93"/>
      <c r="AH1357" s="93"/>
      <c r="AI1357" s="93"/>
      <c r="AJ1357" s="93"/>
      <c r="AK1357" s="93"/>
      <c r="AL1357" s="93"/>
    </row>
    <row r="1358" spans="1:38">
      <c r="A1358" s="60"/>
      <c r="B1358" s="60"/>
      <c r="C1358" s="16"/>
      <c r="D1358" s="60"/>
      <c r="E1358" s="16"/>
      <c r="F1358" s="17"/>
      <c r="G1358" s="60"/>
      <c r="H1358" s="16"/>
      <c r="I1358" s="17"/>
      <c r="J1358" s="93"/>
      <c r="K1358" s="93"/>
      <c r="L1358" s="93"/>
      <c r="M1358" s="93"/>
      <c r="N1358" s="93"/>
      <c r="O1358" s="93"/>
      <c r="P1358" s="93"/>
      <c r="Q1358" s="93"/>
      <c r="R1358" s="93"/>
      <c r="S1358" s="93"/>
      <c r="T1358" s="93"/>
      <c r="U1358" s="93"/>
      <c r="V1358" s="93"/>
      <c r="W1358" s="93"/>
      <c r="X1358" s="93"/>
      <c r="Y1358" s="93"/>
      <c r="Z1358" s="93"/>
      <c r="AA1358" s="93"/>
      <c r="AB1358" s="93"/>
      <c r="AC1358" s="93"/>
      <c r="AD1358" s="93"/>
      <c r="AE1358" s="93"/>
      <c r="AF1358" s="93"/>
      <c r="AG1358" s="93"/>
      <c r="AH1358" s="93"/>
      <c r="AI1358" s="93"/>
      <c r="AJ1358" s="93"/>
      <c r="AK1358" s="93"/>
      <c r="AL1358" s="93"/>
    </row>
    <row r="1359" spans="1:38">
      <c r="A1359" s="60"/>
      <c r="B1359" s="60"/>
      <c r="C1359" s="16"/>
      <c r="D1359" s="60"/>
      <c r="E1359" s="16"/>
      <c r="F1359" s="17"/>
      <c r="G1359" s="60"/>
      <c r="H1359" s="16"/>
      <c r="I1359" s="17"/>
      <c r="J1359" s="93"/>
      <c r="K1359" s="93"/>
      <c r="L1359" s="93"/>
      <c r="M1359" s="93"/>
      <c r="N1359" s="93"/>
      <c r="O1359" s="93"/>
      <c r="P1359" s="93"/>
      <c r="Q1359" s="93"/>
      <c r="R1359" s="93"/>
      <c r="S1359" s="93"/>
      <c r="T1359" s="93"/>
      <c r="U1359" s="93"/>
      <c r="V1359" s="93"/>
      <c r="W1359" s="93"/>
      <c r="X1359" s="93"/>
      <c r="Y1359" s="93"/>
      <c r="Z1359" s="93"/>
      <c r="AA1359" s="93"/>
      <c r="AB1359" s="93"/>
      <c r="AC1359" s="93"/>
      <c r="AD1359" s="93"/>
      <c r="AE1359" s="93"/>
      <c r="AF1359" s="93"/>
      <c r="AG1359" s="93"/>
      <c r="AH1359" s="93"/>
      <c r="AI1359" s="93"/>
      <c r="AJ1359" s="93"/>
      <c r="AK1359" s="93"/>
      <c r="AL1359" s="93"/>
    </row>
    <row r="1360" spans="1:38">
      <c r="A1360" s="60"/>
      <c r="B1360" s="60"/>
      <c r="C1360" s="16"/>
      <c r="D1360" s="60"/>
      <c r="E1360" s="16"/>
      <c r="F1360" s="17"/>
      <c r="G1360" s="60"/>
      <c r="H1360" s="16"/>
      <c r="I1360" s="17"/>
      <c r="J1360" s="93"/>
      <c r="K1360" s="93"/>
      <c r="L1360" s="93"/>
      <c r="M1360" s="93"/>
      <c r="N1360" s="93"/>
      <c r="O1360" s="93"/>
      <c r="P1360" s="93"/>
      <c r="Q1360" s="93"/>
      <c r="R1360" s="93"/>
      <c r="S1360" s="93"/>
      <c r="T1360" s="93"/>
      <c r="U1360" s="93"/>
      <c r="V1360" s="93"/>
      <c r="W1360" s="93"/>
      <c r="X1360" s="93"/>
      <c r="Y1360" s="93"/>
      <c r="Z1360" s="93"/>
      <c r="AA1360" s="93"/>
      <c r="AB1360" s="93"/>
      <c r="AC1360" s="93"/>
      <c r="AD1360" s="93"/>
      <c r="AE1360" s="93"/>
      <c r="AF1360" s="93"/>
      <c r="AG1360" s="93"/>
      <c r="AH1360" s="93"/>
      <c r="AI1360" s="93"/>
      <c r="AJ1360" s="93"/>
      <c r="AK1360" s="93"/>
      <c r="AL1360" s="93"/>
    </row>
    <row r="1361" spans="1:38">
      <c r="A1361" s="60" t="s">
        <v>105</v>
      </c>
      <c r="B1361" s="60"/>
      <c r="C1361" s="16"/>
      <c r="D1361" s="60"/>
      <c r="E1361" s="16"/>
      <c r="F1361" s="17"/>
      <c r="G1361" s="60"/>
      <c r="H1361" s="16"/>
      <c r="I1361" s="17"/>
      <c r="J1361" s="93"/>
      <c r="K1361" s="93"/>
      <c r="L1361" s="93"/>
      <c r="M1361" s="93"/>
      <c r="N1361" s="93"/>
      <c r="O1361" s="93"/>
      <c r="P1361" s="93"/>
      <c r="Q1361" s="93"/>
      <c r="R1361" s="93"/>
      <c r="S1361" s="93"/>
      <c r="T1361" s="93"/>
      <c r="U1361" s="93"/>
      <c r="V1361" s="93"/>
      <c r="W1361" s="93"/>
      <c r="X1361" s="93"/>
      <c r="Y1361" s="93"/>
      <c r="Z1361" s="93"/>
      <c r="AA1361" s="93"/>
      <c r="AB1361" s="93"/>
      <c r="AC1361" s="93"/>
      <c r="AD1361" s="93"/>
      <c r="AE1361" s="93"/>
      <c r="AF1361" s="93"/>
      <c r="AG1361" s="93"/>
      <c r="AH1361" s="93"/>
      <c r="AI1361" s="93"/>
      <c r="AJ1361" s="93"/>
      <c r="AK1361" s="93"/>
      <c r="AL1361" s="93"/>
    </row>
    <row r="1362" spans="1:38" ht="7.5" customHeight="1">
      <c r="A1362" s="60"/>
      <c r="B1362" s="60"/>
      <c r="C1362" s="16"/>
      <c r="D1362" s="60"/>
      <c r="E1362" s="16"/>
      <c r="F1362" s="17"/>
      <c r="G1362" s="60"/>
      <c r="H1362" s="16"/>
      <c r="I1362" s="17"/>
      <c r="J1362" s="93"/>
      <c r="K1362" s="93"/>
      <c r="L1362" s="93"/>
      <c r="M1362" s="93"/>
      <c r="N1362" s="93"/>
      <c r="O1362" s="93"/>
      <c r="P1362" s="93"/>
      <c r="Q1362" s="93"/>
      <c r="R1362" s="93"/>
      <c r="S1362" s="93"/>
      <c r="T1362" s="93"/>
      <c r="U1362" s="93"/>
      <c r="V1362" s="93"/>
      <c r="W1362" s="93"/>
      <c r="X1362" s="93"/>
      <c r="Y1362" s="93"/>
      <c r="Z1362" s="93"/>
      <c r="AA1362" s="93"/>
      <c r="AB1362" s="93"/>
      <c r="AC1362" s="93"/>
      <c r="AD1362" s="93"/>
      <c r="AE1362" s="93"/>
      <c r="AF1362" s="93"/>
      <c r="AG1362" s="93"/>
      <c r="AH1362" s="93"/>
      <c r="AI1362" s="93"/>
      <c r="AJ1362" s="93"/>
      <c r="AK1362" s="93"/>
      <c r="AL1362" s="93"/>
    </row>
    <row r="1363" spans="1:38">
      <c r="A1363" s="60" t="str">
        <f>$A$492</f>
        <v>Amount per pupil excludes the following funds:  Adult Education, Adult Supplemental Education, and Special Education Coop.</v>
      </c>
      <c r="B1363" s="60"/>
      <c r="C1363" s="16"/>
      <c r="D1363" s="60"/>
      <c r="E1363" s="16"/>
      <c r="F1363" s="17"/>
      <c r="G1363" s="60"/>
      <c r="H1363" s="16"/>
      <c r="I1363" s="17"/>
      <c r="J1363" s="93"/>
      <c r="K1363" s="93"/>
      <c r="L1363" s="93"/>
      <c r="M1363" s="93"/>
      <c r="N1363" s="93"/>
      <c r="O1363" s="93"/>
      <c r="P1363" s="93"/>
      <c r="Q1363" s="93"/>
      <c r="R1363" s="93"/>
      <c r="S1363" s="93"/>
      <c r="T1363" s="93"/>
      <c r="U1363" s="93"/>
      <c r="V1363" s="93"/>
      <c r="W1363" s="93"/>
      <c r="X1363" s="93"/>
      <c r="Y1363" s="93"/>
      <c r="Z1363" s="93"/>
      <c r="AA1363" s="93"/>
      <c r="AB1363" s="93"/>
      <c r="AC1363" s="93"/>
      <c r="AD1363" s="93"/>
      <c r="AE1363" s="93"/>
      <c r="AF1363" s="93"/>
      <c r="AG1363" s="93"/>
      <c r="AH1363" s="93"/>
      <c r="AI1363" s="93"/>
      <c r="AJ1363" s="93"/>
      <c r="AK1363" s="93"/>
      <c r="AL1363" s="93"/>
    </row>
    <row r="1364" spans="1:38">
      <c r="A1364" s="60"/>
      <c r="B1364" s="60"/>
      <c r="C1364" s="16"/>
      <c r="D1364" s="60"/>
      <c r="E1364" s="16"/>
      <c r="F1364" s="17"/>
      <c r="G1364" s="60"/>
      <c r="H1364" s="16"/>
      <c r="I1364" s="17"/>
      <c r="J1364" s="93"/>
      <c r="K1364" s="93"/>
      <c r="L1364" s="93"/>
      <c r="M1364" s="93"/>
      <c r="N1364" s="93"/>
      <c r="O1364" s="93"/>
      <c r="P1364" s="93"/>
      <c r="Q1364" s="93"/>
      <c r="R1364" s="93"/>
      <c r="S1364" s="93"/>
      <c r="T1364" s="93"/>
      <c r="U1364" s="93"/>
      <c r="V1364" s="93"/>
      <c r="W1364" s="93"/>
      <c r="X1364" s="93"/>
      <c r="Y1364" s="93"/>
      <c r="Z1364" s="93"/>
      <c r="AA1364" s="93"/>
      <c r="AB1364" s="93"/>
      <c r="AC1364" s="93"/>
      <c r="AD1364" s="93"/>
      <c r="AE1364" s="93"/>
      <c r="AF1364" s="93"/>
      <c r="AG1364" s="93"/>
      <c r="AH1364" s="93"/>
      <c r="AI1364" s="93"/>
      <c r="AJ1364" s="93"/>
      <c r="AK1364" s="93"/>
      <c r="AL1364" s="93"/>
    </row>
    <row r="1365" spans="1:38" ht="8.25" customHeight="1">
      <c r="A1365" s="60"/>
      <c r="B1365" s="60"/>
      <c r="C1365" s="16"/>
      <c r="D1365" s="60"/>
      <c r="E1365" s="16"/>
      <c r="F1365" s="17"/>
      <c r="G1365" s="60"/>
      <c r="H1365" s="16"/>
      <c r="I1365" s="17"/>
      <c r="J1365" s="93"/>
      <c r="K1365" s="93"/>
      <c r="L1365" s="93"/>
      <c r="M1365" s="93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  <c r="Y1365" s="93"/>
      <c r="Z1365" s="93"/>
      <c r="AA1365" s="93"/>
      <c r="AB1365" s="93"/>
      <c r="AC1365" s="93"/>
      <c r="AD1365" s="93"/>
      <c r="AE1365" s="93"/>
      <c r="AF1365" s="93"/>
      <c r="AG1365" s="93"/>
      <c r="AH1365" s="93"/>
      <c r="AI1365" s="93"/>
      <c r="AJ1365" s="93"/>
      <c r="AK1365" s="93"/>
      <c r="AL1365" s="93"/>
    </row>
    <row r="1366" spans="1:38">
      <c r="A1366" s="60" t="str">
        <f>A495</f>
        <v xml:space="preserve">*FTE enrollment is based on  9/20 and 2/20,  including 4yr old at-risk.  Beginning in the 2017-18 school year, full-day kindergarten is funded as  </v>
      </c>
      <c r="B1366" s="60"/>
      <c r="C1366" s="16"/>
      <c r="D1366" s="60"/>
      <c r="E1366" s="16"/>
      <c r="F1366" s="17"/>
      <c r="G1366" s="60"/>
      <c r="H1366" s="16"/>
      <c r="I1366" s="17"/>
      <c r="J1366" s="93"/>
      <c r="K1366" s="93"/>
      <c r="L1366" s="93"/>
      <c r="M1366" s="93"/>
      <c r="N1366" s="93"/>
      <c r="O1366" s="93"/>
      <c r="P1366" s="93"/>
      <c r="Q1366" s="93"/>
      <c r="R1366" s="93"/>
      <c r="S1366" s="93"/>
      <c r="T1366" s="93"/>
      <c r="U1366" s="93"/>
      <c r="V1366" s="93"/>
      <c r="W1366" s="93"/>
      <c r="X1366" s="93"/>
      <c r="Y1366" s="93"/>
      <c r="Z1366" s="93"/>
      <c r="AA1366" s="93"/>
      <c r="AB1366" s="93"/>
      <c r="AC1366" s="93"/>
      <c r="AD1366" s="93"/>
      <c r="AE1366" s="93"/>
      <c r="AF1366" s="93"/>
      <c r="AG1366" s="93"/>
      <c r="AH1366" s="93"/>
      <c r="AI1366" s="93"/>
      <c r="AJ1366" s="93"/>
      <c r="AK1366" s="93"/>
      <c r="AL1366" s="93"/>
    </row>
    <row r="1367" spans="1:38">
      <c r="A1367" s="60" t="str">
        <f>A496</f>
        <v>1.0 FTE.  If the district offered full-day kindergarten in the 2017-18 school year, the 2016-17 kindergarten FTE is funded as 1.0 regardless of attendance.</v>
      </c>
      <c r="B1367" s="60"/>
      <c r="C1367" s="16"/>
      <c r="D1367" s="60"/>
      <c r="E1367" s="16"/>
      <c r="F1367" s="17"/>
      <c r="G1367" s="60"/>
      <c r="H1367" s="16"/>
      <c r="I1367" s="17"/>
      <c r="J1367" s="93"/>
      <c r="K1367" s="93"/>
      <c r="L1367" s="93"/>
      <c r="M1367" s="93"/>
      <c r="N1367" s="93"/>
      <c r="O1367" s="93"/>
      <c r="P1367" s="93"/>
      <c r="Q1367" s="93"/>
      <c r="R1367" s="93"/>
      <c r="S1367" s="93"/>
      <c r="T1367" s="93"/>
      <c r="U1367" s="93"/>
      <c r="V1367" s="93"/>
      <c r="W1367" s="93"/>
      <c r="X1367" s="93"/>
      <c r="Y1367" s="93"/>
      <c r="Z1367" s="93"/>
      <c r="AA1367" s="93"/>
      <c r="AB1367" s="93"/>
      <c r="AC1367" s="93"/>
      <c r="AD1367" s="93"/>
      <c r="AE1367" s="93"/>
      <c r="AF1367" s="93"/>
      <c r="AG1367" s="93"/>
      <c r="AH1367" s="93"/>
      <c r="AI1367" s="93"/>
      <c r="AJ1367" s="93"/>
      <c r="AK1367" s="93"/>
      <c r="AL1367" s="93"/>
    </row>
    <row r="1368" spans="1:38">
      <c r="A1368" s="60" t="str">
        <f>A497</f>
        <v>Includes virtual enrollment.</v>
      </c>
      <c r="B1368" s="60"/>
      <c r="C1368" s="16"/>
      <c r="D1368" s="60"/>
      <c r="E1368" s="16"/>
      <c r="F1368" s="17"/>
      <c r="G1368" s="60"/>
      <c r="H1368" s="16"/>
      <c r="I1368" s="17"/>
      <c r="J1368" s="93"/>
      <c r="K1368" s="93"/>
      <c r="L1368" s="93"/>
      <c r="M1368" s="93"/>
      <c r="N1368" s="93"/>
      <c r="O1368" s="93"/>
      <c r="P1368" s="93"/>
      <c r="Q1368" s="93"/>
      <c r="R1368" s="93"/>
      <c r="S1368" s="93"/>
      <c r="T1368" s="93"/>
      <c r="U1368" s="93"/>
      <c r="V1368" s="93"/>
      <c r="W1368" s="93"/>
      <c r="X1368" s="93"/>
      <c r="Y1368" s="93"/>
      <c r="Z1368" s="93"/>
      <c r="AA1368" s="93"/>
      <c r="AB1368" s="93"/>
      <c r="AC1368" s="93"/>
      <c r="AD1368" s="93"/>
      <c r="AE1368" s="93"/>
      <c r="AF1368" s="93"/>
      <c r="AG1368" s="93"/>
      <c r="AH1368" s="93"/>
      <c r="AI1368" s="93"/>
      <c r="AJ1368" s="93"/>
      <c r="AK1368" s="93"/>
      <c r="AL1368" s="93"/>
    </row>
    <row r="1369" spans="1:38">
      <c r="A1369" s="60"/>
      <c r="B1369" s="60"/>
      <c r="C1369" s="60"/>
      <c r="D1369" s="60"/>
      <c r="E1369" s="92" t="s">
        <v>0</v>
      </c>
      <c r="F1369" s="92"/>
      <c r="G1369" s="92"/>
      <c r="H1369" s="1">
        <f>H1</f>
        <v>241</v>
      </c>
      <c r="I1369" s="1"/>
      <c r="J1369" s="93"/>
      <c r="K1369" s="93"/>
      <c r="L1369" s="93"/>
      <c r="M1369" s="93"/>
      <c r="N1369" s="93"/>
      <c r="O1369" s="93"/>
      <c r="P1369" s="93"/>
      <c r="Q1369" s="93"/>
      <c r="R1369" s="93"/>
      <c r="S1369" s="93"/>
      <c r="T1369" s="93"/>
      <c r="U1369" s="93"/>
      <c r="V1369" s="93"/>
      <c r="W1369" s="93"/>
      <c r="X1369" s="93"/>
      <c r="Y1369" s="93"/>
      <c r="Z1369" s="93"/>
      <c r="AA1369" s="93"/>
      <c r="AB1369" s="93"/>
      <c r="AC1369" s="93"/>
      <c r="AD1369" s="93"/>
      <c r="AE1369" s="93"/>
      <c r="AF1369" s="93"/>
      <c r="AG1369" s="93"/>
      <c r="AH1369" s="93"/>
      <c r="AI1369" s="93"/>
      <c r="AJ1369" s="93"/>
      <c r="AK1369" s="93"/>
      <c r="AL1369" s="93"/>
    </row>
    <row r="1370" spans="1:38">
      <c r="A1370" s="60"/>
      <c r="B1370" s="60"/>
      <c r="C1370" s="60"/>
      <c r="D1370" s="60"/>
      <c r="E1370" s="60"/>
      <c r="F1370" s="60"/>
      <c r="G1370" s="60"/>
      <c r="H1370" s="60"/>
      <c r="I1370" s="60"/>
      <c r="J1370" s="93"/>
      <c r="K1370" s="93"/>
      <c r="L1370" s="93"/>
      <c r="M1370" s="93"/>
      <c r="N1370" s="93"/>
      <c r="O1370" s="93"/>
      <c r="P1370" s="93"/>
      <c r="Q1370" s="93"/>
      <c r="R1370" s="93"/>
      <c r="S1370" s="93"/>
      <c r="T1370" s="93"/>
      <c r="U1370" s="93"/>
      <c r="V1370" s="93"/>
      <c r="W1370" s="93"/>
      <c r="X1370" s="93"/>
      <c r="Y1370" s="93"/>
      <c r="Z1370" s="93"/>
      <c r="AA1370" s="93"/>
      <c r="AB1370" s="93"/>
      <c r="AC1370" s="93"/>
      <c r="AD1370" s="93"/>
      <c r="AE1370" s="93"/>
      <c r="AF1370" s="93"/>
      <c r="AG1370" s="93"/>
      <c r="AH1370" s="93"/>
      <c r="AI1370" s="93"/>
      <c r="AJ1370" s="93"/>
      <c r="AK1370" s="93"/>
      <c r="AL1370" s="93"/>
    </row>
    <row r="1371" spans="1:38" ht="18">
      <c r="A1371" s="95" t="s">
        <v>119</v>
      </c>
      <c r="B1371" s="96"/>
      <c r="C1371" s="96"/>
      <c r="D1371" s="96"/>
      <c r="E1371" s="97"/>
      <c r="F1371" s="97"/>
      <c r="G1371" s="97"/>
      <c r="H1371" s="96"/>
      <c r="I1371" s="96"/>
      <c r="J1371" s="93"/>
      <c r="K1371" s="93"/>
      <c r="L1371" s="93"/>
      <c r="M1371" s="93"/>
      <c r="N1371" s="93"/>
      <c r="O1371" s="93"/>
      <c r="P1371" s="93"/>
      <c r="Q1371" s="93"/>
      <c r="R1371" s="93"/>
      <c r="S1371" s="93"/>
      <c r="T1371" s="93"/>
      <c r="U1371" s="93"/>
      <c r="V1371" s="93"/>
      <c r="W1371" s="93"/>
      <c r="X1371" s="93"/>
      <c r="Y1371" s="93"/>
      <c r="Z1371" s="93"/>
      <c r="AA1371" s="93"/>
      <c r="AB1371" s="93"/>
      <c r="AC1371" s="93"/>
      <c r="AD1371" s="93"/>
      <c r="AE1371" s="93"/>
      <c r="AF1371" s="93"/>
      <c r="AG1371" s="93"/>
      <c r="AH1371" s="93"/>
      <c r="AI1371" s="93"/>
      <c r="AJ1371" s="93"/>
      <c r="AK1371" s="93"/>
      <c r="AL1371" s="93"/>
    </row>
    <row r="1372" spans="1:38" ht="18">
      <c r="A1372" s="120"/>
      <c r="B1372" s="96"/>
      <c r="C1372" s="96"/>
      <c r="D1372" s="96"/>
      <c r="E1372" s="97"/>
      <c r="F1372" s="97"/>
      <c r="G1372" s="97"/>
      <c r="H1372" s="96"/>
      <c r="I1372" s="96"/>
      <c r="J1372" s="93"/>
      <c r="K1372" s="93"/>
      <c r="L1372" s="93"/>
      <c r="M1372" s="93"/>
      <c r="N1372" s="93"/>
      <c r="O1372" s="93"/>
      <c r="P1372" s="93"/>
      <c r="Q1372" s="93"/>
      <c r="R1372" s="93"/>
      <c r="S1372" s="93"/>
      <c r="T1372" s="93"/>
      <c r="U1372" s="93"/>
      <c r="V1372" s="93"/>
      <c r="W1372" s="93"/>
      <c r="X1372" s="93"/>
      <c r="Y1372" s="93"/>
      <c r="Z1372" s="93"/>
      <c r="AA1372" s="93"/>
      <c r="AB1372" s="93"/>
      <c r="AC1372" s="93"/>
      <c r="AD1372" s="93"/>
      <c r="AE1372" s="93"/>
      <c r="AF1372" s="93"/>
      <c r="AG1372" s="93"/>
      <c r="AH1372" s="93"/>
      <c r="AI1372" s="93"/>
      <c r="AJ1372" s="93"/>
      <c r="AK1372" s="93"/>
      <c r="AL1372" s="93"/>
    </row>
    <row r="1373" spans="1:38">
      <c r="A1373" s="60"/>
      <c r="B1373" s="34" t="s">
        <v>1</v>
      </c>
      <c r="C1373" s="63"/>
      <c r="D1373" s="64"/>
      <c r="E1373" s="65"/>
      <c r="F1373" s="66" t="s">
        <v>2</v>
      </c>
      <c r="G1373" s="64"/>
      <c r="H1373" s="65"/>
      <c r="I1373" s="2" t="s">
        <v>2</v>
      </c>
      <c r="J1373" s="93"/>
      <c r="K1373" s="93"/>
      <c r="L1373" s="93"/>
      <c r="M1373" s="93"/>
      <c r="N1373" s="93"/>
      <c r="O1373" s="93"/>
      <c r="P1373" s="93"/>
      <c r="Q1373" s="93"/>
      <c r="R1373" s="93"/>
      <c r="S1373" s="93"/>
      <c r="T1373" s="93"/>
      <c r="U1373" s="93"/>
      <c r="V1373" s="93"/>
      <c r="W1373" s="93"/>
      <c r="X1373" s="93"/>
      <c r="Y1373" s="93"/>
      <c r="Z1373" s="93"/>
      <c r="AA1373" s="93"/>
      <c r="AB1373" s="93"/>
      <c r="AC1373" s="93"/>
      <c r="AD1373" s="93"/>
      <c r="AE1373" s="93"/>
      <c r="AF1373" s="93"/>
      <c r="AG1373" s="93"/>
      <c r="AH1373" s="93"/>
      <c r="AI1373" s="93"/>
      <c r="AJ1373" s="93"/>
      <c r="AK1373" s="93"/>
      <c r="AL1373" s="93"/>
    </row>
    <row r="1374" spans="1:38">
      <c r="A1374" s="60"/>
      <c r="B1374" s="37"/>
      <c r="C1374" s="67" t="str">
        <f>C6</f>
        <v>2016-2017</v>
      </c>
      <c r="D1374" s="37"/>
      <c r="E1374" s="68" t="str">
        <f>E6</f>
        <v>2017-2018</v>
      </c>
      <c r="F1374" s="69" t="s">
        <v>4</v>
      </c>
      <c r="G1374" s="37"/>
      <c r="H1374" s="68" t="str">
        <f>H6</f>
        <v>2018-2019</v>
      </c>
      <c r="I1374" s="3" t="s">
        <v>4</v>
      </c>
      <c r="J1374" s="93"/>
      <c r="K1374" s="93"/>
      <c r="L1374" s="93"/>
      <c r="M1374" s="93"/>
      <c r="N1374" s="93"/>
      <c r="O1374" s="93"/>
      <c r="P1374" s="93"/>
      <c r="Q1374" s="93"/>
      <c r="R1374" s="93"/>
      <c r="S1374" s="93"/>
      <c r="T1374" s="93"/>
      <c r="U1374" s="93"/>
      <c r="V1374" s="93"/>
      <c r="W1374" s="93"/>
      <c r="X1374" s="93"/>
      <c r="Y1374" s="93"/>
      <c r="Z1374" s="93"/>
      <c r="AA1374" s="93"/>
      <c r="AB1374" s="93"/>
      <c r="AC1374" s="93"/>
      <c r="AD1374" s="93"/>
      <c r="AE1374" s="93"/>
      <c r="AF1374" s="93"/>
      <c r="AG1374" s="93"/>
      <c r="AH1374" s="93"/>
      <c r="AI1374" s="93"/>
      <c r="AJ1374" s="93"/>
      <c r="AK1374" s="93"/>
      <c r="AL1374" s="93"/>
    </row>
    <row r="1375" spans="1:38">
      <c r="A1375" s="60"/>
      <c r="B1375" s="39" t="s">
        <v>5</v>
      </c>
      <c r="C1375" s="70" t="s">
        <v>6</v>
      </c>
      <c r="D1375" s="37"/>
      <c r="E1375" s="71" t="s">
        <v>6</v>
      </c>
      <c r="F1375" s="72" t="s">
        <v>8</v>
      </c>
      <c r="G1375" s="37"/>
      <c r="H1375" s="71" t="s">
        <v>9</v>
      </c>
      <c r="I1375" s="22" t="s">
        <v>8</v>
      </c>
      <c r="J1375" s="93"/>
      <c r="K1375" s="93"/>
      <c r="L1375" s="93"/>
      <c r="M1375" s="93"/>
      <c r="N1375" s="93"/>
      <c r="O1375" s="93"/>
      <c r="P1375" s="93"/>
      <c r="Q1375" s="93"/>
      <c r="R1375" s="93"/>
      <c r="S1375" s="93"/>
      <c r="T1375" s="93"/>
      <c r="U1375" s="93"/>
      <c r="V1375" s="93"/>
      <c r="W1375" s="93"/>
      <c r="X1375" s="93"/>
      <c r="Y1375" s="93"/>
      <c r="Z1375" s="93"/>
      <c r="AA1375" s="93"/>
      <c r="AB1375" s="93"/>
      <c r="AC1375" s="93"/>
      <c r="AD1375" s="93"/>
      <c r="AE1375" s="93"/>
      <c r="AF1375" s="93"/>
      <c r="AG1375" s="93"/>
      <c r="AH1375" s="93"/>
      <c r="AI1375" s="93"/>
      <c r="AJ1375" s="93"/>
      <c r="AK1375" s="93"/>
      <c r="AL1375" s="93"/>
    </row>
    <row r="1376" spans="1:38">
      <c r="A1376" s="23"/>
      <c r="B1376" s="23"/>
      <c r="C1376" s="57"/>
      <c r="D1376" s="30"/>
      <c r="E1376" s="47"/>
      <c r="F1376" s="57"/>
      <c r="G1376" s="30"/>
      <c r="H1376" s="47"/>
      <c r="I1376" s="45"/>
      <c r="J1376" s="93"/>
      <c r="K1376" s="93"/>
      <c r="L1376" s="93"/>
      <c r="M1376" s="93"/>
      <c r="N1376" s="93"/>
      <c r="O1376" s="93"/>
      <c r="P1376" s="93"/>
      <c r="Q1376" s="93"/>
      <c r="R1376" s="93"/>
      <c r="S1376" s="93"/>
      <c r="T1376" s="93"/>
      <c r="U1376" s="93"/>
      <c r="V1376" s="93"/>
      <c r="W1376" s="93"/>
      <c r="X1376" s="93"/>
      <c r="Y1376" s="93"/>
      <c r="Z1376" s="93"/>
      <c r="AA1376" s="93"/>
      <c r="AB1376" s="93"/>
      <c r="AC1376" s="93"/>
      <c r="AD1376" s="93"/>
      <c r="AE1376" s="93"/>
      <c r="AF1376" s="93"/>
      <c r="AG1376" s="93"/>
      <c r="AH1376" s="93"/>
      <c r="AI1376" s="93"/>
      <c r="AJ1376" s="93"/>
      <c r="AK1376" s="93"/>
      <c r="AL1376" s="93"/>
    </row>
    <row r="1377" spans="1:38">
      <c r="A1377" s="26" t="s">
        <v>53</v>
      </c>
      <c r="B1377" s="26"/>
      <c r="C1377" s="59">
        <v>0</v>
      </c>
      <c r="D1377" s="30"/>
      <c r="E1377" s="59">
        <v>0</v>
      </c>
      <c r="F1377" s="25">
        <f>IF(C1377=0,0,((E1377-C1377)/C1377))</f>
        <v>0</v>
      </c>
      <c r="G1377" s="30"/>
      <c r="H1377" s="59">
        <v>0</v>
      </c>
      <c r="I1377" s="5">
        <f>IF(E1377=0,0,((H1377-E1377)/E1377))</f>
        <v>0</v>
      </c>
      <c r="J1377" s="93"/>
      <c r="K1377" s="93"/>
      <c r="L1377" s="93"/>
      <c r="M1377" s="93"/>
      <c r="N1377" s="93"/>
      <c r="O1377" s="93"/>
      <c r="P1377" s="93"/>
      <c r="Q1377" s="93"/>
      <c r="R1377" s="93"/>
      <c r="S1377" s="93"/>
      <c r="T1377" s="93"/>
      <c r="U1377" s="93"/>
      <c r="V1377" s="93"/>
      <c r="W1377" s="93"/>
      <c r="X1377" s="93"/>
      <c r="Y1377" s="93"/>
      <c r="Z1377" s="93"/>
      <c r="AA1377" s="93"/>
      <c r="AB1377" s="93"/>
      <c r="AC1377" s="93"/>
      <c r="AD1377" s="93"/>
      <c r="AE1377" s="93"/>
      <c r="AF1377" s="93"/>
      <c r="AG1377" s="93"/>
      <c r="AH1377" s="93"/>
      <c r="AI1377" s="93"/>
      <c r="AJ1377" s="93"/>
      <c r="AK1377" s="93"/>
      <c r="AL1377" s="93"/>
    </row>
    <row r="1378" spans="1:38">
      <c r="A1378" s="26" t="s">
        <v>55</v>
      </c>
      <c r="B1378" s="158">
        <v>7</v>
      </c>
      <c r="C1378" s="55">
        <v>0</v>
      </c>
      <c r="D1378" s="30"/>
      <c r="E1378" s="56">
        <v>0</v>
      </c>
      <c r="F1378" s="25">
        <f t="shared" ref="F1378:F1408" si="53">IF(C1378=0,0,((E1378-C1378)/C1378))</f>
        <v>0</v>
      </c>
      <c r="G1378" s="30"/>
      <c r="H1378" s="56">
        <v>0</v>
      </c>
      <c r="I1378" s="5">
        <f t="shared" ref="I1378:I1417" si="54">IF(E1378=0,0,((H1378-E1378)/E1378))</f>
        <v>0</v>
      </c>
      <c r="J1378" s="93"/>
      <c r="K1378" s="93"/>
      <c r="L1378" s="93"/>
      <c r="M1378" s="93"/>
      <c r="N1378" s="93"/>
      <c r="O1378" s="93"/>
      <c r="P1378" s="93"/>
      <c r="Q1378" s="93"/>
      <c r="R1378" s="93"/>
      <c r="S1378" s="93"/>
      <c r="T1378" s="93"/>
      <c r="U1378" s="93"/>
      <c r="V1378" s="93"/>
      <c r="W1378" s="93"/>
      <c r="X1378" s="93"/>
      <c r="Y1378" s="93"/>
      <c r="Z1378" s="93"/>
      <c r="AA1378" s="93"/>
      <c r="AB1378" s="93"/>
      <c r="AC1378" s="93"/>
      <c r="AD1378" s="93"/>
      <c r="AE1378" s="93"/>
      <c r="AF1378" s="93"/>
      <c r="AG1378" s="93"/>
      <c r="AH1378" s="93"/>
      <c r="AI1378" s="93"/>
      <c r="AJ1378" s="93"/>
      <c r="AK1378" s="93"/>
      <c r="AL1378" s="93"/>
    </row>
    <row r="1379" spans="1:38">
      <c r="A1379" s="7" t="s">
        <v>54</v>
      </c>
      <c r="B1379" s="126"/>
      <c r="C1379" s="55">
        <v>0</v>
      </c>
      <c r="D1379" s="30"/>
      <c r="E1379" s="55">
        <v>0</v>
      </c>
      <c r="F1379" s="25">
        <f t="shared" si="53"/>
        <v>0</v>
      </c>
      <c r="G1379" s="30"/>
      <c r="H1379" s="55">
        <v>0</v>
      </c>
      <c r="I1379" s="5">
        <f t="shared" si="54"/>
        <v>0</v>
      </c>
      <c r="J1379" s="93"/>
      <c r="K1379" s="93"/>
      <c r="L1379" s="93"/>
      <c r="M1379" s="93"/>
      <c r="N1379" s="93"/>
      <c r="O1379" s="93"/>
      <c r="P1379" s="93"/>
      <c r="Q1379" s="93"/>
      <c r="R1379" s="93"/>
      <c r="S1379" s="93"/>
      <c r="T1379" s="93"/>
      <c r="U1379" s="93"/>
      <c r="V1379" s="93"/>
      <c r="W1379" s="93"/>
      <c r="X1379" s="93"/>
      <c r="Y1379" s="93"/>
      <c r="Z1379" s="93"/>
      <c r="AA1379" s="93"/>
      <c r="AB1379" s="93"/>
      <c r="AC1379" s="93"/>
      <c r="AD1379" s="93"/>
      <c r="AE1379" s="93"/>
      <c r="AF1379" s="93"/>
      <c r="AG1379" s="93"/>
      <c r="AH1379" s="93"/>
      <c r="AI1379" s="93"/>
      <c r="AJ1379" s="93"/>
      <c r="AK1379" s="93"/>
      <c r="AL1379" s="93"/>
    </row>
    <row r="1380" spans="1:38">
      <c r="A1380" s="7" t="s">
        <v>57</v>
      </c>
      <c r="B1380" s="126"/>
      <c r="C1380" s="55">
        <v>0</v>
      </c>
      <c r="D1380" s="30"/>
      <c r="E1380" s="61">
        <v>0</v>
      </c>
      <c r="F1380" s="25">
        <f t="shared" si="53"/>
        <v>0</v>
      </c>
      <c r="G1380" s="30"/>
      <c r="H1380" s="61">
        <v>0</v>
      </c>
      <c r="I1380" s="5">
        <f t="shared" si="54"/>
        <v>0</v>
      </c>
      <c r="J1380" s="93"/>
      <c r="K1380" s="93"/>
      <c r="L1380" s="93"/>
      <c r="M1380" s="93"/>
      <c r="N1380" s="93"/>
      <c r="O1380" s="93"/>
      <c r="P1380" s="93"/>
      <c r="Q1380" s="93"/>
      <c r="R1380" s="93"/>
      <c r="S1380" s="93"/>
      <c r="T1380" s="93"/>
      <c r="U1380" s="93"/>
      <c r="V1380" s="93"/>
      <c r="W1380" s="93"/>
      <c r="X1380" s="93"/>
      <c r="Y1380" s="93"/>
      <c r="Z1380" s="93"/>
      <c r="AA1380" s="93"/>
      <c r="AB1380" s="93"/>
      <c r="AC1380" s="93"/>
      <c r="AD1380" s="93"/>
      <c r="AE1380" s="93"/>
      <c r="AF1380" s="93"/>
      <c r="AG1380" s="93"/>
      <c r="AH1380" s="93"/>
      <c r="AI1380" s="93"/>
      <c r="AJ1380" s="93"/>
      <c r="AK1380" s="93"/>
      <c r="AL1380" s="93"/>
    </row>
    <row r="1381" spans="1:38">
      <c r="A1381" s="7" t="s">
        <v>59</v>
      </c>
      <c r="B1381" s="126"/>
      <c r="C1381" s="55">
        <v>0</v>
      </c>
      <c r="D1381" s="30"/>
      <c r="E1381" s="61">
        <v>0</v>
      </c>
      <c r="F1381" s="25">
        <f t="shared" si="53"/>
        <v>0</v>
      </c>
      <c r="G1381" s="30"/>
      <c r="H1381" s="61">
        <v>0</v>
      </c>
      <c r="I1381" s="5">
        <f t="shared" si="54"/>
        <v>0</v>
      </c>
      <c r="J1381" s="93"/>
      <c r="K1381" s="93"/>
      <c r="L1381" s="93"/>
      <c r="M1381" s="93"/>
      <c r="N1381" s="93"/>
      <c r="O1381" s="93"/>
      <c r="P1381" s="93"/>
      <c r="Q1381" s="93"/>
      <c r="R1381" s="93"/>
      <c r="S1381" s="93"/>
      <c r="T1381" s="93"/>
      <c r="U1381" s="93"/>
      <c r="V1381" s="93"/>
      <c r="W1381" s="93"/>
      <c r="X1381" s="93"/>
      <c r="Y1381" s="93"/>
      <c r="Z1381" s="93"/>
      <c r="AA1381" s="93"/>
      <c r="AB1381" s="93"/>
      <c r="AC1381" s="93"/>
      <c r="AD1381" s="93"/>
      <c r="AE1381" s="93"/>
      <c r="AF1381" s="93"/>
      <c r="AG1381" s="93"/>
      <c r="AH1381" s="93"/>
      <c r="AI1381" s="93"/>
      <c r="AJ1381" s="93"/>
      <c r="AK1381" s="93"/>
      <c r="AL1381" s="93"/>
    </row>
    <row r="1382" spans="1:38">
      <c r="A1382" s="7" t="s">
        <v>60</v>
      </c>
      <c r="B1382" s="126">
        <v>14</v>
      </c>
      <c r="C1382" s="55">
        <v>0</v>
      </c>
      <c r="D1382" s="30"/>
      <c r="E1382" s="56">
        <v>0</v>
      </c>
      <c r="F1382" s="25">
        <f t="shared" si="53"/>
        <v>0</v>
      </c>
      <c r="G1382" s="30"/>
      <c r="H1382" s="56">
        <v>0</v>
      </c>
      <c r="I1382" s="5">
        <f t="shared" si="54"/>
        <v>0</v>
      </c>
      <c r="J1382" s="93"/>
      <c r="K1382" s="93"/>
      <c r="L1382" s="93"/>
      <c r="M1382" s="93"/>
      <c r="N1382" s="93"/>
      <c r="O1382" s="93"/>
      <c r="P1382" s="93"/>
      <c r="Q1382" s="93"/>
      <c r="R1382" s="93"/>
      <c r="S1382" s="93"/>
      <c r="T1382" s="93"/>
      <c r="U1382" s="93"/>
      <c r="V1382" s="93"/>
      <c r="W1382" s="93"/>
      <c r="X1382" s="93"/>
      <c r="Y1382" s="93"/>
      <c r="Z1382" s="93"/>
      <c r="AA1382" s="93"/>
      <c r="AB1382" s="93"/>
      <c r="AC1382" s="93"/>
      <c r="AD1382" s="93"/>
      <c r="AE1382" s="93"/>
      <c r="AF1382" s="93"/>
      <c r="AG1382" s="93"/>
      <c r="AH1382" s="93"/>
      <c r="AI1382" s="93"/>
      <c r="AJ1382" s="93"/>
      <c r="AK1382" s="93"/>
      <c r="AL1382" s="93"/>
    </row>
    <row r="1383" spans="1:38">
      <c r="A1383" s="7" t="s">
        <v>62</v>
      </c>
      <c r="B1383" s="126"/>
      <c r="C1383" s="55">
        <v>0</v>
      </c>
      <c r="D1383" s="30"/>
      <c r="E1383" s="56">
        <v>0</v>
      </c>
      <c r="F1383" s="25">
        <f t="shared" si="53"/>
        <v>0</v>
      </c>
      <c r="G1383" s="30"/>
      <c r="H1383" s="56">
        <v>0</v>
      </c>
      <c r="I1383" s="5">
        <f t="shared" si="54"/>
        <v>0</v>
      </c>
      <c r="J1383" s="93"/>
      <c r="K1383" s="93"/>
      <c r="L1383" s="93"/>
      <c r="M1383" s="93"/>
      <c r="N1383" s="93"/>
      <c r="O1383" s="93"/>
      <c r="P1383" s="93"/>
      <c r="Q1383" s="93"/>
      <c r="R1383" s="93"/>
      <c r="S1383" s="93"/>
      <c r="T1383" s="93"/>
      <c r="U1383" s="93"/>
      <c r="V1383" s="93"/>
      <c r="W1383" s="93"/>
      <c r="X1383" s="93"/>
      <c r="Y1383" s="93"/>
      <c r="Z1383" s="93"/>
      <c r="AA1383" s="93"/>
      <c r="AB1383" s="93"/>
      <c r="AC1383" s="93"/>
      <c r="AD1383" s="93"/>
      <c r="AE1383" s="93"/>
      <c r="AF1383" s="93"/>
      <c r="AG1383" s="93"/>
      <c r="AH1383" s="93"/>
      <c r="AI1383" s="93"/>
      <c r="AJ1383" s="93"/>
      <c r="AK1383" s="93"/>
      <c r="AL1383" s="93"/>
    </row>
    <row r="1384" spans="1:38">
      <c r="A1384" s="7" t="s">
        <v>63</v>
      </c>
      <c r="B1384" s="126"/>
      <c r="C1384" s="55">
        <f>SUM([1]C016!$C$147:$C$149)</f>
        <v>0</v>
      </c>
      <c r="D1384" s="30"/>
      <c r="E1384" s="56">
        <f>SUM([1]C016!$D$147:$D$149)</f>
        <v>0</v>
      </c>
      <c r="F1384" s="25">
        <f t="shared" si="53"/>
        <v>0</v>
      </c>
      <c r="G1384" s="30"/>
      <c r="H1384" s="56">
        <f>SUM([1]C016!$E$147:$E$149)</f>
        <v>0</v>
      </c>
      <c r="I1384" s="5">
        <f t="shared" si="54"/>
        <v>0</v>
      </c>
      <c r="J1384" s="93"/>
      <c r="K1384" s="93"/>
      <c r="L1384" s="93"/>
      <c r="M1384" s="93"/>
      <c r="N1384" s="93"/>
      <c r="O1384" s="93"/>
      <c r="P1384" s="93"/>
      <c r="Q1384" s="93"/>
      <c r="R1384" s="93"/>
      <c r="S1384" s="93"/>
      <c r="T1384" s="93"/>
      <c r="U1384" s="93"/>
      <c r="V1384" s="93"/>
      <c r="W1384" s="93"/>
      <c r="X1384" s="93"/>
      <c r="Y1384" s="93"/>
      <c r="Z1384" s="93"/>
      <c r="AA1384" s="93"/>
      <c r="AB1384" s="93"/>
      <c r="AC1384" s="93"/>
      <c r="AD1384" s="93"/>
      <c r="AE1384" s="93"/>
      <c r="AF1384" s="93"/>
      <c r="AG1384" s="93"/>
      <c r="AH1384" s="93"/>
      <c r="AI1384" s="93"/>
      <c r="AJ1384" s="93"/>
      <c r="AK1384" s="93"/>
      <c r="AL1384" s="93"/>
    </row>
    <row r="1385" spans="1:38">
      <c r="A1385" s="7" t="s">
        <v>107</v>
      </c>
      <c r="B1385" s="126">
        <v>18</v>
      </c>
      <c r="C1385" s="55">
        <v>0</v>
      </c>
      <c r="D1385" s="30"/>
      <c r="E1385" s="56">
        <v>0</v>
      </c>
      <c r="F1385" s="25">
        <f t="shared" si="53"/>
        <v>0</v>
      </c>
      <c r="G1385" s="30"/>
      <c r="H1385" s="56">
        <v>0</v>
      </c>
      <c r="I1385" s="5">
        <f t="shared" si="54"/>
        <v>0</v>
      </c>
      <c r="J1385" s="93"/>
      <c r="K1385" s="93"/>
      <c r="L1385" s="93"/>
      <c r="M1385" s="93"/>
      <c r="N1385" s="93"/>
      <c r="O1385" s="93"/>
      <c r="P1385" s="93"/>
      <c r="Q1385" s="93"/>
      <c r="R1385" s="93"/>
      <c r="S1385" s="93"/>
      <c r="T1385" s="93"/>
      <c r="U1385" s="93"/>
      <c r="V1385" s="93"/>
      <c r="W1385" s="93"/>
      <c r="X1385" s="93"/>
      <c r="Y1385" s="93"/>
      <c r="Z1385" s="93"/>
      <c r="AA1385" s="93"/>
      <c r="AB1385" s="93"/>
      <c r="AC1385" s="93"/>
      <c r="AD1385" s="93"/>
      <c r="AE1385" s="93"/>
      <c r="AF1385" s="93"/>
      <c r="AG1385" s="93"/>
      <c r="AH1385" s="93"/>
      <c r="AI1385" s="93"/>
      <c r="AJ1385" s="93"/>
      <c r="AK1385" s="93"/>
      <c r="AL1385" s="93"/>
    </row>
    <row r="1386" spans="1:38">
      <c r="A1386" s="7" t="s">
        <v>66</v>
      </c>
      <c r="B1386" s="126"/>
      <c r="C1386" s="55">
        <v>0</v>
      </c>
      <c r="D1386" s="30"/>
      <c r="E1386" s="56">
        <v>0</v>
      </c>
      <c r="F1386" s="25">
        <f t="shared" si="53"/>
        <v>0</v>
      </c>
      <c r="G1386" s="30"/>
      <c r="H1386" s="56">
        <v>0</v>
      </c>
      <c r="I1386" s="5">
        <f t="shared" si="54"/>
        <v>0</v>
      </c>
      <c r="J1386" s="93"/>
      <c r="K1386" s="93"/>
      <c r="L1386" s="93"/>
      <c r="M1386" s="93"/>
      <c r="N1386" s="93"/>
      <c r="O1386" s="93"/>
      <c r="P1386" s="93"/>
      <c r="Q1386" s="93"/>
      <c r="R1386" s="93"/>
      <c r="S1386" s="93"/>
      <c r="T1386" s="93"/>
      <c r="U1386" s="93"/>
      <c r="V1386" s="93"/>
      <c r="W1386" s="93"/>
      <c r="X1386" s="93"/>
      <c r="Y1386" s="93"/>
      <c r="Z1386" s="93"/>
      <c r="AA1386" s="93"/>
      <c r="AB1386" s="93"/>
      <c r="AC1386" s="93"/>
      <c r="AD1386" s="93"/>
      <c r="AE1386" s="93"/>
      <c r="AF1386" s="93"/>
      <c r="AG1386" s="93"/>
      <c r="AH1386" s="93"/>
      <c r="AI1386" s="93"/>
      <c r="AJ1386" s="93"/>
      <c r="AK1386" s="93"/>
      <c r="AL1386" s="93"/>
    </row>
    <row r="1387" spans="1:38">
      <c r="A1387" s="7" t="s">
        <v>67</v>
      </c>
      <c r="B1387" s="126">
        <v>22</v>
      </c>
      <c r="C1387" s="55">
        <v>0</v>
      </c>
      <c r="D1387" s="30"/>
      <c r="E1387" s="56">
        <v>0</v>
      </c>
      <c r="F1387" s="25">
        <f t="shared" si="53"/>
        <v>0</v>
      </c>
      <c r="G1387" s="30"/>
      <c r="H1387" s="56">
        <v>0</v>
      </c>
      <c r="I1387" s="5">
        <f t="shared" si="54"/>
        <v>0</v>
      </c>
      <c r="J1387" s="93"/>
      <c r="K1387" s="93"/>
      <c r="L1387" s="93"/>
      <c r="M1387" s="93"/>
      <c r="N1387" s="93"/>
      <c r="O1387" s="93"/>
      <c r="P1387" s="93"/>
      <c r="Q1387" s="93"/>
      <c r="R1387" s="93"/>
      <c r="S1387" s="93"/>
      <c r="T1387" s="93"/>
      <c r="U1387" s="93"/>
      <c r="V1387" s="93"/>
      <c r="W1387" s="93"/>
      <c r="X1387" s="93"/>
      <c r="Y1387" s="93"/>
      <c r="Z1387" s="93"/>
      <c r="AA1387" s="93"/>
      <c r="AB1387" s="93"/>
      <c r="AC1387" s="93"/>
      <c r="AD1387" s="93"/>
      <c r="AE1387" s="93"/>
      <c r="AF1387" s="93"/>
      <c r="AG1387" s="93"/>
      <c r="AH1387" s="93"/>
      <c r="AI1387" s="93"/>
      <c r="AJ1387" s="93"/>
      <c r="AK1387" s="93"/>
      <c r="AL1387" s="93"/>
    </row>
    <row r="1388" spans="1:38">
      <c r="A1388" s="7" t="s">
        <v>68</v>
      </c>
      <c r="B1388" s="126">
        <v>24</v>
      </c>
      <c r="C1388" s="55">
        <v>0</v>
      </c>
      <c r="D1388" s="30"/>
      <c r="E1388" s="56">
        <v>0</v>
      </c>
      <c r="F1388" s="25">
        <f t="shared" si="53"/>
        <v>0</v>
      </c>
      <c r="G1388" s="30"/>
      <c r="H1388" s="56">
        <v>0</v>
      </c>
      <c r="I1388" s="5">
        <f t="shared" si="54"/>
        <v>0</v>
      </c>
      <c r="J1388" s="93"/>
      <c r="K1388" s="93"/>
      <c r="L1388" s="93"/>
      <c r="M1388" s="93"/>
      <c r="N1388" s="93"/>
      <c r="O1388" s="93"/>
      <c r="P1388" s="93"/>
      <c r="Q1388" s="93"/>
      <c r="R1388" s="93"/>
      <c r="S1388" s="93"/>
      <c r="T1388" s="93"/>
      <c r="U1388" s="93"/>
      <c r="V1388" s="93"/>
      <c r="W1388" s="93"/>
      <c r="X1388" s="93"/>
      <c r="Y1388" s="93"/>
      <c r="Z1388" s="93"/>
      <c r="AA1388" s="93"/>
      <c r="AB1388" s="93"/>
      <c r="AC1388" s="93"/>
      <c r="AD1388" s="93"/>
      <c r="AE1388" s="93"/>
      <c r="AF1388" s="93"/>
      <c r="AG1388" s="93"/>
      <c r="AH1388" s="93"/>
      <c r="AI1388" s="93"/>
      <c r="AJ1388" s="93"/>
      <c r="AK1388" s="93"/>
      <c r="AL1388" s="93"/>
    </row>
    <row r="1389" spans="1:38">
      <c r="A1389" s="7" t="s">
        <v>69</v>
      </c>
      <c r="B1389" s="126">
        <v>26</v>
      </c>
      <c r="C1389" s="55">
        <v>0</v>
      </c>
      <c r="D1389" s="30"/>
      <c r="E1389" s="56">
        <v>0</v>
      </c>
      <c r="F1389" s="25">
        <f t="shared" si="53"/>
        <v>0</v>
      </c>
      <c r="G1389" s="30"/>
      <c r="H1389" s="56">
        <v>0</v>
      </c>
      <c r="I1389" s="5">
        <f t="shared" si="54"/>
        <v>0</v>
      </c>
      <c r="J1389" s="93"/>
      <c r="K1389" s="93"/>
      <c r="L1389" s="93"/>
      <c r="M1389" s="93"/>
      <c r="N1389" s="93"/>
      <c r="O1389" s="93"/>
      <c r="P1389" s="93"/>
      <c r="Q1389" s="93"/>
      <c r="R1389" s="93"/>
      <c r="S1389" s="93"/>
      <c r="T1389" s="93"/>
      <c r="U1389" s="93"/>
      <c r="V1389" s="93"/>
      <c r="W1389" s="93"/>
      <c r="X1389" s="93"/>
      <c r="Y1389" s="93"/>
      <c r="Z1389" s="93"/>
      <c r="AA1389" s="93"/>
      <c r="AB1389" s="93"/>
      <c r="AC1389" s="93"/>
      <c r="AD1389" s="93"/>
      <c r="AE1389" s="93"/>
      <c r="AF1389" s="93"/>
      <c r="AG1389" s="93"/>
      <c r="AH1389" s="93"/>
      <c r="AI1389" s="93"/>
      <c r="AJ1389" s="93"/>
      <c r="AK1389" s="93"/>
      <c r="AL1389" s="93"/>
    </row>
    <row r="1390" spans="1:38">
      <c r="A1390" s="7" t="s">
        <v>70</v>
      </c>
      <c r="B1390" s="126">
        <v>28</v>
      </c>
      <c r="C1390" s="55">
        <v>0</v>
      </c>
      <c r="D1390" s="30"/>
      <c r="E1390" s="56">
        <v>0</v>
      </c>
      <c r="F1390" s="25">
        <f t="shared" si="53"/>
        <v>0</v>
      </c>
      <c r="G1390" s="30"/>
      <c r="H1390" s="56">
        <v>0</v>
      </c>
      <c r="I1390" s="5">
        <f t="shared" si="54"/>
        <v>0</v>
      </c>
      <c r="J1390" s="93"/>
      <c r="K1390" s="93"/>
      <c r="L1390" s="93"/>
      <c r="M1390" s="93"/>
      <c r="N1390" s="93"/>
      <c r="O1390" s="93"/>
      <c r="P1390" s="93"/>
      <c r="Q1390" s="93"/>
      <c r="R1390" s="93"/>
      <c r="S1390" s="93"/>
      <c r="T1390" s="93"/>
      <c r="U1390" s="93"/>
      <c r="V1390" s="93"/>
      <c r="W1390" s="93"/>
      <c r="X1390" s="93"/>
      <c r="Y1390" s="93"/>
      <c r="Z1390" s="93"/>
      <c r="AA1390" s="93"/>
      <c r="AB1390" s="93"/>
      <c r="AC1390" s="93"/>
      <c r="AD1390" s="93"/>
      <c r="AE1390" s="93"/>
      <c r="AF1390" s="93"/>
      <c r="AG1390" s="93"/>
      <c r="AH1390" s="93"/>
      <c r="AI1390" s="93"/>
      <c r="AJ1390" s="93"/>
      <c r="AK1390" s="93"/>
      <c r="AL1390" s="93"/>
    </row>
    <row r="1391" spans="1:38">
      <c r="A1391" s="7" t="s">
        <v>72</v>
      </c>
      <c r="B1391" s="126">
        <v>29</v>
      </c>
      <c r="C1391" s="55">
        <v>0</v>
      </c>
      <c r="D1391" s="30"/>
      <c r="E1391" s="56">
        <v>0</v>
      </c>
      <c r="F1391" s="25">
        <f t="shared" si="53"/>
        <v>0</v>
      </c>
      <c r="G1391" s="30"/>
      <c r="H1391" s="56">
        <v>0</v>
      </c>
      <c r="I1391" s="5">
        <f t="shared" si="54"/>
        <v>0</v>
      </c>
      <c r="J1391" s="93"/>
      <c r="K1391" s="93"/>
      <c r="L1391" s="93"/>
      <c r="M1391" s="93"/>
      <c r="N1391" s="93"/>
      <c r="O1391" s="93"/>
      <c r="P1391" s="93"/>
      <c r="Q1391" s="93"/>
      <c r="R1391" s="93"/>
      <c r="S1391" s="93"/>
      <c r="T1391" s="93"/>
      <c r="U1391" s="93"/>
      <c r="V1391" s="93"/>
      <c r="W1391" s="93"/>
      <c r="X1391" s="93"/>
      <c r="Y1391" s="93"/>
      <c r="Z1391" s="93"/>
      <c r="AA1391" s="93"/>
      <c r="AB1391" s="93"/>
      <c r="AC1391" s="93"/>
      <c r="AD1391" s="93"/>
      <c r="AE1391" s="93"/>
      <c r="AF1391" s="93"/>
      <c r="AG1391" s="93"/>
      <c r="AH1391" s="93"/>
      <c r="AI1391" s="93"/>
      <c r="AJ1391" s="93"/>
      <c r="AK1391" s="93"/>
      <c r="AL1391" s="93"/>
    </row>
    <row r="1392" spans="1:38">
      <c r="A1392" s="7" t="s">
        <v>56</v>
      </c>
      <c r="B1392" s="126"/>
      <c r="C1392" s="55">
        <v>0</v>
      </c>
      <c r="D1392" s="30"/>
      <c r="E1392" s="56">
        <v>0</v>
      </c>
      <c r="F1392" s="25">
        <f t="shared" si="53"/>
        <v>0</v>
      </c>
      <c r="G1392" s="30"/>
      <c r="H1392" s="56">
        <v>0</v>
      </c>
      <c r="I1392" s="5">
        <f t="shared" si="54"/>
        <v>0</v>
      </c>
      <c r="J1392" s="93"/>
      <c r="K1392" s="93"/>
      <c r="L1392" s="93"/>
      <c r="M1392" s="93"/>
      <c r="N1392" s="93"/>
      <c r="O1392" s="93"/>
      <c r="P1392" s="93"/>
      <c r="Q1392" s="93"/>
      <c r="R1392" s="93"/>
      <c r="S1392" s="93"/>
      <c r="T1392" s="93"/>
      <c r="U1392" s="93"/>
      <c r="V1392" s="93"/>
      <c r="W1392" s="93"/>
      <c r="X1392" s="93"/>
      <c r="Y1392" s="93"/>
      <c r="Z1392" s="93"/>
      <c r="AA1392" s="93"/>
      <c r="AB1392" s="93"/>
      <c r="AC1392" s="93"/>
      <c r="AD1392" s="93"/>
      <c r="AE1392" s="93"/>
      <c r="AF1392" s="93"/>
      <c r="AG1392" s="93"/>
      <c r="AH1392" s="93"/>
      <c r="AI1392" s="93"/>
      <c r="AJ1392" s="93"/>
      <c r="AK1392" s="93"/>
      <c r="AL1392" s="93"/>
    </row>
    <row r="1393" spans="1:38">
      <c r="A1393" s="7" t="s">
        <v>73</v>
      </c>
      <c r="B1393" s="126"/>
      <c r="C1393" s="55">
        <v>0</v>
      </c>
      <c r="D1393" s="30"/>
      <c r="E1393" s="56">
        <v>0</v>
      </c>
      <c r="F1393" s="25">
        <f t="shared" si="53"/>
        <v>0</v>
      </c>
      <c r="G1393" s="30"/>
      <c r="H1393" s="56">
        <v>0</v>
      </c>
      <c r="I1393" s="5">
        <f t="shared" si="54"/>
        <v>0</v>
      </c>
      <c r="J1393" s="93"/>
      <c r="K1393" s="93"/>
      <c r="L1393" s="93"/>
      <c r="M1393" s="93"/>
      <c r="N1393" s="93"/>
      <c r="O1393" s="93"/>
      <c r="P1393" s="93"/>
      <c r="Q1393" s="93"/>
      <c r="R1393" s="93"/>
      <c r="S1393" s="93"/>
      <c r="T1393" s="93"/>
      <c r="U1393" s="93"/>
      <c r="V1393" s="93"/>
      <c r="W1393" s="93"/>
      <c r="X1393" s="93"/>
      <c r="Y1393" s="93"/>
      <c r="Z1393" s="93"/>
      <c r="AA1393" s="93"/>
      <c r="AB1393" s="93"/>
      <c r="AC1393" s="93"/>
      <c r="AD1393" s="93"/>
      <c r="AE1393" s="93"/>
      <c r="AF1393" s="93"/>
      <c r="AG1393" s="93"/>
      <c r="AH1393" s="93"/>
      <c r="AI1393" s="93"/>
      <c r="AJ1393" s="93"/>
      <c r="AK1393" s="93"/>
      <c r="AL1393" s="93"/>
    </row>
    <row r="1394" spans="1:38">
      <c r="A1394" s="7" t="str">
        <f>A438</f>
        <v>Career and Postsecondary Ed.</v>
      </c>
      <c r="B1394" s="126">
        <v>34</v>
      </c>
      <c r="C1394" s="55">
        <v>0</v>
      </c>
      <c r="D1394" s="30"/>
      <c r="E1394" s="56">
        <v>0</v>
      </c>
      <c r="F1394" s="25">
        <f t="shared" si="53"/>
        <v>0</v>
      </c>
      <c r="G1394" s="30"/>
      <c r="H1394" s="56">
        <v>0</v>
      </c>
      <c r="I1394" s="5">
        <f t="shared" si="54"/>
        <v>0</v>
      </c>
      <c r="J1394" s="93"/>
      <c r="K1394" s="93"/>
      <c r="L1394" s="93"/>
      <c r="M1394" s="93"/>
      <c r="N1394" s="93"/>
      <c r="O1394" s="93"/>
      <c r="P1394" s="93"/>
      <c r="Q1394" s="93"/>
      <c r="R1394" s="93"/>
      <c r="S1394" s="93"/>
      <c r="T1394" s="93"/>
      <c r="U1394" s="93"/>
      <c r="V1394" s="93"/>
      <c r="W1394" s="93"/>
      <c r="X1394" s="93"/>
      <c r="Y1394" s="93"/>
      <c r="Z1394" s="93"/>
      <c r="AA1394" s="93"/>
      <c r="AB1394" s="93"/>
      <c r="AC1394" s="93"/>
      <c r="AD1394" s="93"/>
      <c r="AE1394" s="93"/>
      <c r="AF1394" s="93"/>
      <c r="AG1394" s="93"/>
      <c r="AH1394" s="93"/>
      <c r="AI1394" s="93"/>
      <c r="AJ1394" s="93"/>
      <c r="AK1394" s="93"/>
      <c r="AL1394" s="93"/>
    </row>
    <row r="1395" spans="1:38">
      <c r="A1395" s="7" t="s">
        <v>74</v>
      </c>
      <c r="B1395" s="126">
        <v>35</v>
      </c>
      <c r="C1395" s="55">
        <v>0</v>
      </c>
      <c r="D1395" s="30"/>
      <c r="E1395" s="56">
        <v>0</v>
      </c>
      <c r="F1395" s="25">
        <f t="shared" si="53"/>
        <v>0</v>
      </c>
      <c r="G1395" s="30"/>
      <c r="H1395" s="56">
        <v>0</v>
      </c>
      <c r="I1395" s="5">
        <f t="shared" si="54"/>
        <v>0</v>
      </c>
      <c r="J1395" s="93"/>
      <c r="K1395" s="93"/>
      <c r="L1395" s="93"/>
      <c r="M1395" s="93"/>
      <c r="N1395" s="93"/>
      <c r="O1395" s="93"/>
      <c r="P1395" s="93"/>
      <c r="Q1395" s="93"/>
      <c r="R1395" s="93"/>
      <c r="S1395" s="93"/>
      <c r="T1395" s="93"/>
      <c r="U1395" s="93"/>
      <c r="V1395" s="93"/>
      <c r="W1395" s="93"/>
      <c r="X1395" s="93"/>
      <c r="Y1395" s="93"/>
      <c r="Z1395" s="93"/>
      <c r="AA1395" s="93"/>
      <c r="AB1395" s="93"/>
      <c r="AC1395" s="93"/>
      <c r="AD1395" s="93"/>
      <c r="AE1395" s="93"/>
      <c r="AF1395" s="93"/>
      <c r="AG1395" s="93"/>
      <c r="AH1395" s="93"/>
      <c r="AI1395" s="93"/>
      <c r="AJ1395" s="93"/>
      <c r="AK1395" s="93"/>
      <c r="AL1395" s="93"/>
    </row>
    <row r="1396" spans="1:38">
      <c r="A1396" s="7" t="s">
        <v>108</v>
      </c>
      <c r="B1396" s="126"/>
      <c r="C1396" s="55">
        <v>0</v>
      </c>
      <c r="D1396" s="30"/>
      <c r="E1396" s="55">
        <v>0</v>
      </c>
      <c r="F1396" s="25">
        <f t="shared" si="53"/>
        <v>0</v>
      </c>
      <c r="G1396" s="30"/>
      <c r="H1396" s="55">
        <v>0</v>
      </c>
      <c r="I1396" s="5">
        <f t="shared" si="54"/>
        <v>0</v>
      </c>
      <c r="J1396" s="93"/>
      <c r="K1396" s="93"/>
      <c r="L1396" s="93"/>
      <c r="M1396" s="93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  <c r="Y1396" s="93"/>
      <c r="Z1396" s="93"/>
      <c r="AA1396" s="93"/>
      <c r="AB1396" s="93"/>
      <c r="AC1396" s="93"/>
      <c r="AD1396" s="93"/>
      <c r="AE1396" s="93"/>
      <c r="AF1396" s="93"/>
      <c r="AG1396" s="93"/>
      <c r="AH1396" s="93"/>
      <c r="AI1396" s="93"/>
      <c r="AJ1396" s="93"/>
      <c r="AK1396" s="93"/>
      <c r="AL1396" s="93"/>
    </row>
    <row r="1397" spans="1:38">
      <c r="A1397" s="7" t="s">
        <v>77</v>
      </c>
      <c r="B1397" s="126">
        <v>44</v>
      </c>
      <c r="C1397" s="55">
        <v>0</v>
      </c>
      <c r="D1397" s="30"/>
      <c r="E1397" s="56">
        <v>0</v>
      </c>
      <c r="F1397" s="25">
        <f t="shared" si="53"/>
        <v>0</v>
      </c>
      <c r="G1397" s="30"/>
      <c r="H1397" s="56">
        <v>0</v>
      </c>
      <c r="I1397" s="5">
        <f t="shared" si="54"/>
        <v>0</v>
      </c>
      <c r="J1397" s="93"/>
      <c r="K1397" s="93"/>
      <c r="L1397" s="93"/>
      <c r="M1397" s="93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  <c r="Y1397" s="93"/>
      <c r="Z1397" s="93"/>
      <c r="AA1397" s="93"/>
      <c r="AB1397" s="93"/>
      <c r="AC1397" s="93"/>
      <c r="AD1397" s="93"/>
      <c r="AE1397" s="93"/>
      <c r="AF1397" s="93"/>
      <c r="AG1397" s="93"/>
      <c r="AH1397" s="93"/>
      <c r="AI1397" s="93"/>
      <c r="AJ1397" s="93"/>
      <c r="AK1397" s="93"/>
      <c r="AL1397" s="93"/>
    </row>
    <row r="1398" spans="1:38">
      <c r="A1398" s="7" t="s">
        <v>79</v>
      </c>
      <c r="B1398" s="126"/>
      <c r="C1398" s="55">
        <v>0</v>
      </c>
      <c r="D1398" s="30"/>
      <c r="E1398" s="55">
        <v>0</v>
      </c>
      <c r="F1398" s="25">
        <f t="shared" si="53"/>
        <v>0</v>
      </c>
      <c r="G1398" s="30"/>
      <c r="H1398" s="55">
        <v>0</v>
      </c>
      <c r="I1398" s="5">
        <f t="shared" si="54"/>
        <v>0</v>
      </c>
      <c r="J1398" s="93"/>
      <c r="K1398" s="93"/>
      <c r="L1398" s="93"/>
      <c r="M1398" s="93"/>
      <c r="N1398" s="93"/>
      <c r="O1398" s="93"/>
      <c r="P1398" s="93"/>
      <c r="Q1398" s="93"/>
      <c r="R1398" s="93"/>
      <c r="S1398" s="93"/>
      <c r="T1398" s="93"/>
      <c r="U1398" s="93"/>
      <c r="V1398" s="93"/>
      <c r="W1398" s="93"/>
      <c r="X1398" s="93"/>
      <c r="Y1398" s="93"/>
      <c r="Z1398" s="93"/>
      <c r="AA1398" s="93"/>
      <c r="AB1398" s="93"/>
      <c r="AC1398" s="93"/>
      <c r="AD1398" s="93"/>
      <c r="AE1398" s="93"/>
      <c r="AF1398" s="93"/>
      <c r="AG1398" s="93"/>
      <c r="AH1398" s="93"/>
      <c r="AI1398" s="93"/>
      <c r="AJ1398" s="93"/>
      <c r="AK1398" s="93"/>
      <c r="AL1398" s="93"/>
    </row>
    <row r="1399" spans="1:38">
      <c r="A1399" s="7" t="s">
        <v>109</v>
      </c>
      <c r="B1399" s="126">
        <v>46</v>
      </c>
      <c r="C1399" s="55">
        <v>0</v>
      </c>
      <c r="D1399" s="30"/>
      <c r="E1399" s="56">
        <v>0</v>
      </c>
      <c r="F1399" s="25">
        <f t="shared" si="53"/>
        <v>0</v>
      </c>
      <c r="G1399" s="30"/>
      <c r="H1399" s="152"/>
      <c r="I1399" s="129"/>
      <c r="J1399" s="93"/>
      <c r="K1399" s="93"/>
      <c r="L1399" s="93"/>
      <c r="M1399" s="93"/>
      <c r="N1399" s="93"/>
      <c r="O1399" s="93"/>
      <c r="P1399" s="93"/>
      <c r="Q1399" s="93"/>
      <c r="R1399" s="93"/>
      <c r="S1399" s="93"/>
      <c r="T1399" s="93"/>
      <c r="U1399" s="93"/>
      <c r="V1399" s="93"/>
      <c r="W1399" s="93"/>
      <c r="X1399" s="93"/>
      <c r="Y1399" s="93"/>
      <c r="Z1399" s="93"/>
      <c r="AA1399" s="93"/>
      <c r="AB1399" s="93"/>
      <c r="AC1399" s="93"/>
      <c r="AD1399" s="93"/>
      <c r="AE1399" s="93"/>
      <c r="AF1399" s="93"/>
      <c r="AG1399" s="93"/>
      <c r="AH1399" s="93"/>
      <c r="AI1399" s="93"/>
      <c r="AJ1399" s="93"/>
      <c r="AK1399" s="93"/>
      <c r="AL1399" s="93"/>
    </row>
    <row r="1400" spans="1:38">
      <c r="A1400" s="7" t="s">
        <v>81</v>
      </c>
      <c r="B1400" s="126"/>
      <c r="C1400" s="55">
        <v>0</v>
      </c>
      <c r="D1400" s="30"/>
      <c r="E1400" s="61">
        <v>0</v>
      </c>
      <c r="F1400" s="25">
        <f t="shared" si="53"/>
        <v>0</v>
      </c>
      <c r="G1400" s="30"/>
      <c r="H1400" s="56">
        <v>0</v>
      </c>
      <c r="I1400" s="5">
        <f t="shared" si="54"/>
        <v>0</v>
      </c>
      <c r="J1400" s="93"/>
      <c r="K1400" s="93"/>
      <c r="L1400" s="93"/>
      <c r="M1400" s="93"/>
      <c r="N1400" s="93"/>
      <c r="O1400" s="93"/>
      <c r="P1400" s="93"/>
      <c r="Q1400" s="93"/>
      <c r="R1400" s="93"/>
      <c r="S1400" s="93"/>
      <c r="T1400" s="93"/>
      <c r="U1400" s="93"/>
      <c r="V1400" s="93"/>
      <c r="W1400" s="93"/>
      <c r="X1400" s="93"/>
      <c r="Y1400" s="93"/>
      <c r="Z1400" s="93"/>
      <c r="AA1400" s="93"/>
      <c r="AB1400" s="93"/>
      <c r="AC1400" s="93"/>
      <c r="AD1400" s="93"/>
      <c r="AE1400" s="93"/>
      <c r="AF1400" s="93"/>
      <c r="AG1400" s="93"/>
      <c r="AH1400" s="93"/>
      <c r="AI1400" s="93"/>
      <c r="AJ1400" s="93"/>
      <c r="AK1400" s="93"/>
      <c r="AL1400" s="93"/>
    </row>
    <row r="1401" spans="1:38">
      <c r="A1401" s="7" t="s">
        <v>83</v>
      </c>
      <c r="B1401" s="126"/>
      <c r="C1401" s="55">
        <v>0</v>
      </c>
      <c r="D1401" s="30"/>
      <c r="E1401" s="55">
        <v>0</v>
      </c>
      <c r="F1401" s="25">
        <f t="shared" si="53"/>
        <v>0</v>
      </c>
      <c r="G1401" s="30"/>
      <c r="H1401" s="152"/>
      <c r="I1401" s="129"/>
      <c r="J1401" s="93"/>
      <c r="K1401" s="93"/>
      <c r="L1401" s="93"/>
      <c r="M1401" s="93"/>
      <c r="N1401" s="93"/>
      <c r="O1401" s="93"/>
      <c r="P1401" s="93"/>
      <c r="Q1401" s="93"/>
      <c r="R1401" s="93"/>
      <c r="S1401" s="93"/>
      <c r="T1401" s="93"/>
      <c r="U1401" s="93"/>
      <c r="V1401" s="93"/>
      <c r="W1401" s="93"/>
      <c r="X1401" s="93"/>
      <c r="Y1401" s="93"/>
      <c r="Z1401" s="93"/>
      <c r="AA1401" s="93"/>
      <c r="AB1401" s="93"/>
      <c r="AC1401" s="93"/>
      <c r="AD1401" s="93"/>
      <c r="AE1401" s="93"/>
      <c r="AF1401" s="93"/>
      <c r="AG1401" s="93"/>
      <c r="AH1401" s="93"/>
      <c r="AI1401" s="93"/>
      <c r="AJ1401" s="93"/>
      <c r="AK1401" s="93"/>
      <c r="AL1401" s="93"/>
    </row>
    <row r="1402" spans="1:38">
      <c r="A1402" s="7" t="s">
        <v>115</v>
      </c>
      <c r="B1402" s="126">
        <v>54</v>
      </c>
      <c r="C1402" s="55">
        <v>0</v>
      </c>
      <c r="D1402" s="30"/>
      <c r="E1402" s="56">
        <v>0</v>
      </c>
      <c r="F1402" s="25">
        <f t="shared" si="53"/>
        <v>0</v>
      </c>
      <c r="G1402" s="30"/>
      <c r="H1402" s="152"/>
      <c r="I1402" s="129"/>
      <c r="J1402" s="93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/>
      <c r="U1402" s="93"/>
      <c r="V1402" s="93"/>
      <c r="W1402" s="93"/>
      <c r="X1402" s="93"/>
      <c r="Y1402" s="93"/>
      <c r="Z1402" s="93"/>
      <c r="AA1402" s="93"/>
      <c r="AB1402" s="93"/>
      <c r="AC1402" s="93"/>
      <c r="AD1402" s="93"/>
      <c r="AE1402" s="93"/>
      <c r="AF1402" s="93"/>
      <c r="AG1402" s="93"/>
      <c r="AH1402" s="93"/>
      <c r="AI1402" s="93"/>
      <c r="AJ1402" s="93"/>
      <c r="AK1402" s="93"/>
      <c r="AL1402" s="93"/>
    </row>
    <row r="1403" spans="1:38">
      <c r="A1403" s="7" t="s">
        <v>85</v>
      </c>
      <c r="B1403" s="126"/>
      <c r="C1403" s="55">
        <v>0</v>
      </c>
      <c r="D1403" s="30"/>
      <c r="E1403" s="61">
        <v>0</v>
      </c>
      <c r="F1403" s="25">
        <f t="shared" si="53"/>
        <v>0</v>
      </c>
      <c r="G1403" s="30"/>
      <c r="H1403" s="430"/>
      <c r="I1403" s="421"/>
      <c r="J1403" s="93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  <c r="Y1403" s="93"/>
      <c r="Z1403" s="93"/>
      <c r="AA1403" s="93"/>
      <c r="AB1403" s="93"/>
      <c r="AC1403" s="93"/>
      <c r="AD1403" s="93"/>
      <c r="AE1403" s="93"/>
      <c r="AF1403" s="93"/>
      <c r="AG1403" s="93"/>
      <c r="AH1403" s="93"/>
      <c r="AI1403" s="93"/>
      <c r="AJ1403" s="93"/>
      <c r="AK1403" s="93"/>
      <c r="AL1403" s="93"/>
    </row>
    <row r="1404" spans="1:38">
      <c r="A1404" s="7" t="str">
        <f>[1]OpenData!$O$44</f>
        <v>Bond and Interest #1</v>
      </c>
      <c r="B1404" s="126"/>
      <c r="C1404" s="55">
        <f>SUM([1]C062!$C$44:$C$46)</f>
        <v>0</v>
      </c>
      <c r="D1404" s="30"/>
      <c r="E1404" s="55">
        <f>SUM([1]C062!$D$44:$D$46)</f>
        <v>0</v>
      </c>
      <c r="F1404" s="25">
        <f t="shared" si="53"/>
        <v>0</v>
      </c>
      <c r="G1404" s="30"/>
      <c r="H1404" s="55">
        <f>SUM([1]C062!$E$44:$E$46)</f>
        <v>235422</v>
      </c>
      <c r="I1404" s="5">
        <f t="shared" si="54"/>
        <v>0</v>
      </c>
      <c r="J1404" s="93"/>
      <c r="K1404" s="93"/>
      <c r="L1404" s="93"/>
      <c r="M1404" s="93"/>
      <c r="N1404" s="93"/>
      <c r="O1404" s="93"/>
      <c r="P1404" s="93"/>
      <c r="Q1404" s="93"/>
      <c r="R1404" s="93"/>
      <c r="S1404" s="93"/>
      <c r="T1404" s="93"/>
      <c r="U1404" s="93"/>
      <c r="V1404" s="93"/>
      <c r="W1404" s="93"/>
      <c r="X1404" s="93"/>
      <c r="Y1404" s="93"/>
      <c r="Z1404" s="93"/>
      <c r="AA1404" s="93"/>
      <c r="AB1404" s="93"/>
      <c r="AC1404" s="93"/>
      <c r="AD1404" s="93"/>
      <c r="AE1404" s="93"/>
      <c r="AF1404" s="93"/>
      <c r="AG1404" s="93"/>
      <c r="AH1404" s="93"/>
      <c r="AI1404" s="93"/>
      <c r="AJ1404" s="93"/>
      <c r="AK1404" s="93"/>
      <c r="AL1404" s="93"/>
    </row>
    <row r="1405" spans="1:38">
      <c r="A1405" s="7" t="str">
        <f>[1]OpenData!$O$46</f>
        <v>Bond and Interest #2</v>
      </c>
      <c r="B1405" s="126"/>
      <c r="C1405" s="55">
        <f>SUM([1]C063!$C$44:$C$46)</f>
        <v>0</v>
      </c>
      <c r="D1405" s="30"/>
      <c r="E1405" s="55">
        <f>SUM([1]C063!$D$44:$D$46)</f>
        <v>0</v>
      </c>
      <c r="F1405" s="25">
        <f t="shared" si="53"/>
        <v>0</v>
      </c>
      <c r="G1405" s="30"/>
      <c r="H1405" s="55">
        <f>SUM([1]C063!$E$44:$E$46)</f>
        <v>0</v>
      </c>
      <c r="I1405" s="5">
        <f t="shared" si="54"/>
        <v>0</v>
      </c>
      <c r="J1405" s="93"/>
      <c r="K1405" s="93"/>
      <c r="L1405" s="93"/>
      <c r="M1405" s="93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  <c r="Y1405" s="93"/>
      <c r="Z1405" s="93"/>
      <c r="AA1405" s="93"/>
      <c r="AB1405" s="93"/>
      <c r="AC1405" s="93"/>
      <c r="AD1405" s="93"/>
      <c r="AE1405" s="93"/>
      <c r="AF1405" s="93"/>
      <c r="AG1405" s="93"/>
      <c r="AH1405" s="93"/>
      <c r="AI1405" s="93"/>
      <c r="AJ1405" s="93"/>
      <c r="AK1405" s="93"/>
      <c r="AL1405" s="93"/>
    </row>
    <row r="1406" spans="1:38">
      <c r="A1406" s="7" t="s">
        <v>86</v>
      </c>
      <c r="B1406" s="126"/>
      <c r="C1406" s="55">
        <f>SUM([1]C066!$C$32:$C$33)</f>
        <v>0</v>
      </c>
      <c r="D1406" s="30"/>
      <c r="E1406" s="55">
        <f>SUM([1]C066!$D$32:$D$33)</f>
        <v>0</v>
      </c>
      <c r="F1406" s="25">
        <f t="shared" si="53"/>
        <v>0</v>
      </c>
      <c r="G1406" s="30"/>
      <c r="H1406" s="55">
        <f>SUM([1]C066!$E$32:$E$33)</f>
        <v>0</v>
      </c>
      <c r="I1406" s="5">
        <f t="shared" si="54"/>
        <v>0</v>
      </c>
      <c r="J1406" s="93"/>
      <c r="K1406" s="93"/>
      <c r="L1406" s="93"/>
      <c r="M1406" s="93"/>
      <c r="N1406" s="93"/>
      <c r="O1406" s="93"/>
      <c r="P1406" s="93"/>
      <c r="Q1406" s="93"/>
      <c r="R1406" s="93"/>
      <c r="S1406" s="93"/>
      <c r="T1406" s="93"/>
      <c r="U1406" s="93"/>
      <c r="V1406" s="93"/>
      <c r="W1406" s="93"/>
      <c r="X1406" s="93"/>
      <c r="Y1406" s="93"/>
      <c r="Z1406" s="93"/>
      <c r="AA1406" s="93"/>
      <c r="AB1406" s="93"/>
      <c r="AC1406" s="93"/>
      <c r="AD1406" s="93"/>
      <c r="AE1406" s="93"/>
      <c r="AF1406" s="93"/>
      <c r="AG1406" s="93"/>
      <c r="AH1406" s="93"/>
      <c r="AI1406" s="93"/>
      <c r="AJ1406" s="93"/>
      <c r="AK1406" s="93"/>
      <c r="AL1406" s="93"/>
    </row>
    <row r="1407" spans="1:38">
      <c r="A1407" s="7" t="s">
        <v>87</v>
      </c>
      <c r="B1407" s="126">
        <v>67</v>
      </c>
      <c r="C1407" s="55">
        <v>0</v>
      </c>
      <c r="D1407" s="30"/>
      <c r="E1407" s="56">
        <v>0</v>
      </c>
      <c r="F1407" s="25">
        <f t="shared" si="53"/>
        <v>0</v>
      </c>
      <c r="G1407" s="30"/>
      <c r="H1407" s="56">
        <v>0</v>
      </c>
      <c r="I1407" s="5">
        <f t="shared" si="54"/>
        <v>0</v>
      </c>
      <c r="J1407" s="93"/>
      <c r="K1407" s="93"/>
      <c r="L1407" s="93"/>
      <c r="M1407" s="93"/>
      <c r="N1407" s="93"/>
      <c r="O1407" s="93"/>
      <c r="P1407" s="93"/>
      <c r="Q1407" s="93"/>
      <c r="R1407" s="93"/>
      <c r="S1407" s="93"/>
      <c r="T1407" s="93"/>
      <c r="U1407" s="93"/>
      <c r="V1407" s="93"/>
      <c r="W1407" s="93"/>
      <c r="X1407" s="93"/>
      <c r="Y1407" s="93"/>
      <c r="Z1407" s="93"/>
      <c r="AA1407" s="93"/>
      <c r="AB1407" s="93"/>
      <c r="AC1407" s="93"/>
      <c r="AD1407" s="93"/>
      <c r="AE1407" s="93"/>
      <c r="AF1407" s="93"/>
      <c r="AG1407" s="93"/>
      <c r="AH1407" s="93"/>
      <c r="AI1407" s="93"/>
      <c r="AJ1407" s="93"/>
      <c r="AK1407" s="93"/>
      <c r="AL1407" s="93"/>
    </row>
    <row r="1408" spans="1:38">
      <c r="A1408" s="7" t="s">
        <v>88</v>
      </c>
      <c r="B1408" s="7"/>
      <c r="C1408" s="55">
        <f>SUM([1]C068!$C$33:$C$34)</f>
        <v>0</v>
      </c>
      <c r="D1408" s="30"/>
      <c r="E1408" s="55">
        <f>SUM([1]C068!$D$33:$D$34)</f>
        <v>0</v>
      </c>
      <c r="F1408" s="25">
        <f t="shared" si="53"/>
        <v>0</v>
      </c>
      <c r="G1408" s="30"/>
      <c r="H1408" s="55">
        <f>SUM([1]C068!$E$33:$E$34)</f>
        <v>0</v>
      </c>
      <c r="I1408" s="5">
        <f t="shared" si="54"/>
        <v>0</v>
      </c>
      <c r="J1408" s="93"/>
      <c r="K1408" s="93"/>
      <c r="L1408" s="93"/>
      <c r="M1408" s="93"/>
      <c r="N1408" s="93"/>
      <c r="O1408" s="93"/>
      <c r="P1408" s="93"/>
      <c r="Q1408" s="93"/>
      <c r="R1408" s="93"/>
      <c r="S1408" s="93"/>
      <c r="T1408" s="93"/>
      <c r="U1408" s="93"/>
      <c r="V1408" s="93"/>
      <c r="W1408" s="93"/>
      <c r="X1408" s="93"/>
      <c r="Y1408" s="93"/>
      <c r="Z1408" s="93"/>
      <c r="AA1408" s="93"/>
      <c r="AB1408" s="93"/>
      <c r="AC1408" s="93"/>
      <c r="AD1408" s="93"/>
      <c r="AE1408" s="93"/>
      <c r="AF1408" s="93"/>
      <c r="AG1408" s="93"/>
      <c r="AH1408" s="93"/>
      <c r="AI1408" s="93"/>
      <c r="AJ1408" s="93"/>
      <c r="AK1408" s="93"/>
      <c r="AL1408" s="93"/>
    </row>
    <row r="1409" spans="1:38">
      <c r="A1409" s="150"/>
      <c r="B1409" s="150"/>
      <c r="C1409" s="151"/>
      <c r="D1409" s="132"/>
      <c r="E1409" s="152"/>
      <c r="F1409" s="148"/>
      <c r="G1409" s="132"/>
      <c r="H1409" s="152"/>
      <c r="I1409" s="129"/>
      <c r="J1409" s="93"/>
      <c r="K1409" s="93"/>
      <c r="L1409" s="93"/>
      <c r="M1409" s="93"/>
      <c r="N1409" s="93"/>
      <c r="O1409" s="93"/>
      <c r="P1409" s="93"/>
      <c r="Q1409" s="93"/>
      <c r="R1409" s="93"/>
      <c r="S1409" s="93"/>
      <c r="T1409" s="93"/>
      <c r="U1409" s="93"/>
      <c r="V1409" s="93"/>
      <c r="W1409" s="93"/>
      <c r="X1409" s="93"/>
      <c r="Y1409" s="93"/>
      <c r="Z1409" s="93"/>
      <c r="AA1409" s="93"/>
      <c r="AB1409" s="93"/>
      <c r="AC1409" s="93"/>
      <c r="AD1409" s="93"/>
      <c r="AE1409" s="93"/>
      <c r="AF1409" s="93"/>
      <c r="AG1409" s="93"/>
      <c r="AH1409" s="93"/>
      <c r="AI1409" s="93"/>
      <c r="AJ1409" s="93"/>
      <c r="AK1409" s="93"/>
      <c r="AL1409" s="93"/>
    </row>
    <row r="1410" spans="1:38">
      <c r="A1410" s="62" t="s">
        <v>89</v>
      </c>
      <c r="B1410" s="7"/>
      <c r="C1410" s="55">
        <f>SUM(C1377:C1408)</f>
        <v>0</v>
      </c>
      <c r="D1410" s="30"/>
      <c r="E1410" s="56">
        <f>SUM(E1377:E1408)</f>
        <v>0</v>
      </c>
      <c r="F1410" s="25">
        <f>IF(C1410=0,0,((E1410-C1410)/C1410))</f>
        <v>0</v>
      </c>
      <c r="G1410" s="30"/>
      <c r="H1410" s="56">
        <f>SUM(H1377:H1408)</f>
        <v>235422</v>
      </c>
      <c r="I1410" s="5">
        <f t="shared" si="54"/>
        <v>0</v>
      </c>
      <c r="J1410" s="93"/>
      <c r="K1410" s="93"/>
      <c r="L1410" s="93"/>
      <c r="M1410" s="93"/>
      <c r="N1410" s="93"/>
      <c r="O1410" s="93"/>
      <c r="P1410" s="93"/>
      <c r="Q1410" s="93"/>
      <c r="R1410" s="93"/>
      <c r="S1410" s="93"/>
      <c r="T1410" s="93"/>
      <c r="U1410" s="93"/>
      <c r="V1410" s="93"/>
      <c r="W1410" s="93"/>
      <c r="X1410" s="93"/>
      <c r="Y1410" s="93"/>
      <c r="Z1410" s="93"/>
      <c r="AA1410" s="93"/>
      <c r="AB1410" s="93"/>
      <c r="AC1410" s="93"/>
      <c r="AD1410" s="93"/>
      <c r="AE1410" s="93"/>
      <c r="AF1410" s="93"/>
      <c r="AG1410" s="93"/>
      <c r="AH1410" s="93"/>
      <c r="AI1410" s="93"/>
      <c r="AJ1410" s="93"/>
      <c r="AK1410" s="93"/>
      <c r="AL1410" s="93"/>
    </row>
    <row r="1411" spans="1:38">
      <c r="A1411" s="7" t="s">
        <v>91</v>
      </c>
      <c r="B1411" s="7"/>
      <c r="C1411" s="73">
        <f>H1646</f>
        <v>193</v>
      </c>
      <c r="D1411" s="30"/>
      <c r="E1411" s="74">
        <f>J1646</f>
        <v>199.5</v>
      </c>
      <c r="F1411" s="25">
        <f>IF(C1411=0,0,((E1411-C1411)/C1411))</f>
        <v>3.367875647668394E-2</v>
      </c>
      <c r="G1411" s="30"/>
      <c r="H1411" s="74">
        <f>L1646</f>
        <v>200</v>
      </c>
      <c r="I1411" s="5">
        <f t="shared" si="54"/>
        <v>2.5062656641604009E-3</v>
      </c>
      <c r="J1411" s="93"/>
      <c r="K1411" s="93"/>
      <c r="L1411" s="93"/>
      <c r="M1411" s="93"/>
      <c r="N1411" s="93"/>
      <c r="O1411" s="93"/>
      <c r="P1411" s="93"/>
      <c r="Q1411" s="93"/>
      <c r="R1411" s="93"/>
      <c r="S1411" s="93"/>
      <c r="T1411" s="93"/>
      <c r="U1411" s="93"/>
      <c r="V1411" s="93"/>
      <c r="W1411" s="93"/>
      <c r="X1411" s="93"/>
      <c r="Y1411" s="93"/>
      <c r="Z1411" s="93"/>
      <c r="AA1411" s="93"/>
      <c r="AB1411" s="93"/>
      <c r="AC1411" s="93"/>
      <c r="AD1411" s="93"/>
      <c r="AE1411" s="93"/>
      <c r="AF1411" s="93"/>
      <c r="AG1411" s="93"/>
      <c r="AH1411" s="93"/>
      <c r="AI1411" s="93"/>
      <c r="AJ1411" s="93"/>
      <c r="AK1411" s="93"/>
      <c r="AL1411" s="93"/>
    </row>
    <row r="1412" spans="1:38">
      <c r="A1412" s="7" t="s">
        <v>22</v>
      </c>
      <c r="B1412" s="7"/>
      <c r="C1412" s="55">
        <f>IF(C1410=0,0,C1410/C1411)</f>
        <v>0</v>
      </c>
      <c r="D1412" s="30"/>
      <c r="E1412" s="56">
        <f>IF(E1410=0,0,E1410/E1411)</f>
        <v>0</v>
      </c>
      <c r="F1412" s="25">
        <f>IF(C1412=0,0,((E1412-C1412)/C1412))</f>
        <v>0</v>
      </c>
      <c r="G1412" s="30"/>
      <c r="H1412" s="56">
        <f>IF(H1410=0,0,H1410/H1411)</f>
        <v>1177.1099999999999</v>
      </c>
      <c r="I1412" s="5">
        <f t="shared" si="54"/>
        <v>0</v>
      </c>
      <c r="J1412" s="93"/>
      <c r="K1412" s="93"/>
      <c r="L1412" s="93"/>
      <c r="M1412" s="93"/>
      <c r="N1412" s="93"/>
      <c r="O1412" s="93"/>
      <c r="P1412" s="93"/>
      <c r="Q1412" s="93"/>
      <c r="R1412" s="93"/>
      <c r="S1412" s="93"/>
      <c r="T1412" s="93"/>
      <c r="U1412" s="93"/>
      <c r="V1412" s="93"/>
      <c r="W1412" s="93"/>
      <c r="X1412" s="93"/>
      <c r="Y1412" s="93"/>
      <c r="Z1412" s="93"/>
      <c r="AA1412" s="93"/>
      <c r="AB1412" s="93"/>
      <c r="AC1412" s="93"/>
      <c r="AD1412" s="93"/>
      <c r="AE1412" s="93"/>
      <c r="AF1412" s="93"/>
      <c r="AG1412" s="93"/>
      <c r="AH1412" s="93"/>
      <c r="AI1412" s="93"/>
      <c r="AJ1412" s="93"/>
      <c r="AK1412" s="93"/>
      <c r="AL1412" s="93"/>
    </row>
    <row r="1413" spans="1:38">
      <c r="A1413" s="150"/>
      <c r="B1413" s="150"/>
      <c r="C1413" s="151"/>
      <c r="D1413" s="132"/>
      <c r="E1413" s="152"/>
      <c r="F1413" s="153"/>
      <c r="G1413" s="132"/>
      <c r="H1413" s="152"/>
      <c r="I1413" s="154"/>
      <c r="J1413" s="93"/>
      <c r="K1413" s="93"/>
      <c r="L1413" s="93"/>
      <c r="M1413" s="93"/>
      <c r="N1413" s="93"/>
      <c r="O1413" s="93"/>
      <c r="P1413" s="93"/>
      <c r="Q1413" s="93"/>
      <c r="R1413" s="93"/>
      <c r="S1413" s="93"/>
      <c r="T1413" s="93"/>
      <c r="U1413" s="93"/>
      <c r="V1413" s="93"/>
      <c r="W1413" s="93"/>
      <c r="X1413" s="93"/>
      <c r="Y1413" s="93"/>
      <c r="Z1413" s="93"/>
      <c r="AA1413" s="93"/>
      <c r="AB1413" s="93"/>
      <c r="AC1413" s="93"/>
      <c r="AD1413" s="93"/>
      <c r="AE1413" s="93"/>
      <c r="AF1413" s="93"/>
      <c r="AG1413" s="93"/>
      <c r="AH1413" s="93"/>
      <c r="AI1413" s="93"/>
      <c r="AJ1413" s="93"/>
      <c r="AK1413" s="93"/>
      <c r="AL1413" s="93"/>
    </row>
    <row r="1414" spans="1:38">
      <c r="A1414" s="7" t="s">
        <v>93</v>
      </c>
      <c r="B1414" s="126">
        <v>10</v>
      </c>
      <c r="C1414" s="55">
        <v>0</v>
      </c>
      <c r="D1414" s="30"/>
      <c r="E1414" s="56">
        <v>0</v>
      </c>
      <c r="F1414" s="25">
        <f>IF(C1414=0,0,((E1414-C1414)/C1414))</f>
        <v>0</v>
      </c>
      <c r="G1414" s="30"/>
      <c r="H1414" s="56">
        <v>0</v>
      </c>
      <c r="I1414" s="5">
        <f t="shared" si="54"/>
        <v>0</v>
      </c>
      <c r="J1414" s="93"/>
      <c r="K1414" s="93"/>
      <c r="L1414" s="93"/>
      <c r="M1414" s="93"/>
      <c r="N1414" s="93"/>
      <c r="O1414" s="93"/>
      <c r="P1414" s="93"/>
      <c r="Q1414" s="93"/>
      <c r="R1414" s="93"/>
      <c r="S1414" s="93"/>
      <c r="T1414" s="93"/>
      <c r="U1414" s="93"/>
      <c r="V1414" s="93"/>
      <c r="W1414" s="93"/>
      <c r="X1414" s="93"/>
      <c r="Y1414" s="93"/>
      <c r="Z1414" s="93"/>
      <c r="AA1414" s="93"/>
      <c r="AB1414" s="93"/>
      <c r="AC1414" s="93"/>
      <c r="AD1414" s="93"/>
      <c r="AE1414" s="93"/>
      <c r="AF1414" s="93"/>
      <c r="AG1414" s="93"/>
      <c r="AH1414" s="93"/>
      <c r="AI1414" s="93"/>
      <c r="AJ1414" s="93"/>
      <c r="AK1414" s="93"/>
      <c r="AL1414" s="93"/>
    </row>
    <row r="1415" spans="1:38">
      <c r="A1415" s="7" t="s">
        <v>94</v>
      </c>
      <c r="B1415" s="126">
        <v>12</v>
      </c>
      <c r="C1415" s="55">
        <v>0</v>
      </c>
      <c r="D1415" s="30"/>
      <c r="E1415" s="56">
        <v>0</v>
      </c>
      <c r="F1415" s="25">
        <f>IF(C1415=0,0,((E1415-C1415)/C1415))</f>
        <v>0</v>
      </c>
      <c r="G1415" s="30"/>
      <c r="H1415" s="56">
        <v>0</v>
      </c>
      <c r="I1415" s="5">
        <f t="shared" si="54"/>
        <v>0</v>
      </c>
      <c r="J1415" s="93"/>
      <c r="K1415" s="93"/>
      <c r="L1415" s="93"/>
      <c r="M1415" s="93"/>
      <c r="N1415" s="93"/>
      <c r="O1415" s="93"/>
      <c r="P1415" s="93"/>
      <c r="Q1415" s="93"/>
      <c r="R1415" s="93"/>
      <c r="S1415" s="93"/>
      <c r="T1415" s="93"/>
      <c r="U1415" s="93"/>
      <c r="V1415" s="93"/>
      <c r="W1415" s="93"/>
      <c r="X1415" s="93"/>
      <c r="Y1415" s="93"/>
      <c r="Z1415" s="93"/>
      <c r="AA1415" s="93"/>
      <c r="AB1415" s="93"/>
      <c r="AC1415" s="93"/>
      <c r="AD1415" s="93"/>
      <c r="AE1415" s="93"/>
      <c r="AF1415" s="93"/>
      <c r="AG1415" s="93"/>
      <c r="AH1415" s="93"/>
      <c r="AI1415" s="93"/>
      <c r="AJ1415" s="93"/>
      <c r="AK1415" s="93"/>
      <c r="AL1415" s="93"/>
    </row>
    <row r="1416" spans="1:38">
      <c r="A1416" s="7" t="s">
        <v>96</v>
      </c>
      <c r="B1416" s="126">
        <v>78</v>
      </c>
      <c r="C1416" s="55">
        <v>0</v>
      </c>
      <c r="D1416" s="30"/>
      <c r="E1416" s="56">
        <v>0</v>
      </c>
      <c r="F1416" s="25">
        <f>IF(C1416=0,0,((E1416-C1416)/C1416))</f>
        <v>0</v>
      </c>
      <c r="G1416" s="30"/>
      <c r="H1416" s="56">
        <v>0</v>
      </c>
      <c r="I1416" s="5">
        <f t="shared" si="54"/>
        <v>0</v>
      </c>
      <c r="J1416" s="93"/>
      <c r="K1416" s="93"/>
      <c r="L1416" s="93"/>
      <c r="M1416" s="93"/>
      <c r="N1416" s="93"/>
      <c r="O1416" s="93"/>
      <c r="P1416" s="93"/>
      <c r="Q1416" s="93"/>
      <c r="R1416" s="93"/>
      <c r="S1416" s="93"/>
      <c r="T1416" s="93"/>
      <c r="U1416" s="93"/>
      <c r="V1416" s="93"/>
      <c r="W1416" s="93"/>
      <c r="X1416" s="93"/>
      <c r="Y1416" s="93"/>
      <c r="Z1416" s="93"/>
      <c r="AA1416" s="93"/>
      <c r="AB1416" s="93"/>
      <c r="AC1416" s="93"/>
      <c r="AD1416" s="93"/>
      <c r="AE1416" s="93"/>
      <c r="AF1416" s="93"/>
      <c r="AG1416" s="93"/>
      <c r="AH1416" s="93"/>
      <c r="AI1416" s="93"/>
      <c r="AJ1416" s="93"/>
      <c r="AK1416" s="93"/>
      <c r="AL1416" s="93"/>
    </row>
    <row r="1417" spans="1:38">
      <c r="A1417" s="50" t="s">
        <v>97</v>
      </c>
      <c r="B1417" s="26"/>
      <c r="C1417" s="59">
        <f>SUM(C1414:C1416,C1410)</f>
        <v>0</v>
      </c>
      <c r="D1417" s="21"/>
      <c r="E1417" s="27">
        <f>SUM(E1414:E1416,E1410)</f>
        <v>0</v>
      </c>
      <c r="F1417" s="25">
        <f>IF(C1417=0,0,((E1417-C1417)/C1417))</f>
        <v>0</v>
      </c>
      <c r="G1417" s="21"/>
      <c r="H1417" s="27">
        <f>SUM(H1414:H1416,H1410)</f>
        <v>235422</v>
      </c>
      <c r="I1417" s="5">
        <f t="shared" si="54"/>
        <v>0</v>
      </c>
      <c r="J1417" s="93"/>
      <c r="K1417" s="93"/>
      <c r="L1417" s="93"/>
      <c r="M1417" s="93"/>
      <c r="N1417" s="93"/>
      <c r="O1417" s="93"/>
      <c r="P1417" s="93"/>
      <c r="Q1417" s="93"/>
      <c r="R1417" s="93"/>
      <c r="S1417" s="93"/>
      <c r="T1417" s="93"/>
      <c r="U1417" s="93"/>
      <c r="V1417" s="93"/>
      <c r="W1417" s="93"/>
      <c r="X1417" s="93"/>
      <c r="Y1417" s="93"/>
      <c r="Z1417" s="93"/>
      <c r="AA1417" s="93"/>
      <c r="AB1417" s="93"/>
      <c r="AC1417" s="93"/>
      <c r="AD1417" s="93"/>
      <c r="AE1417" s="93"/>
      <c r="AF1417" s="93"/>
      <c r="AG1417" s="93"/>
      <c r="AH1417" s="93"/>
      <c r="AI1417" s="93"/>
      <c r="AJ1417" s="93"/>
      <c r="AK1417" s="93"/>
      <c r="AL1417" s="93"/>
    </row>
    <row r="1418" spans="1:38">
      <c r="A1418" s="60"/>
      <c r="B1418" s="60"/>
      <c r="C1418" s="16"/>
      <c r="D1418" s="60"/>
      <c r="E1418" s="16"/>
      <c r="F1418" s="17"/>
      <c r="G1418" s="60"/>
      <c r="H1418" s="16"/>
      <c r="I1418" s="17"/>
      <c r="J1418" s="93"/>
      <c r="K1418" s="93"/>
      <c r="L1418" s="93"/>
      <c r="M1418" s="93"/>
      <c r="N1418" s="93"/>
      <c r="O1418" s="93"/>
      <c r="P1418" s="93"/>
      <c r="Q1418" s="93"/>
      <c r="R1418" s="93"/>
      <c r="S1418" s="93"/>
      <c r="T1418" s="93"/>
      <c r="U1418" s="93"/>
      <c r="V1418" s="93"/>
      <c r="W1418" s="93"/>
      <c r="X1418" s="93"/>
      <c r="Y1418" s="93"/>
      <c r="Z1418" s="93"/>
      <c r="AA1418" s="93"/>
      <c r="AB1418" s="93"/>
      <c r="AC1418" s="93"/>
      <c r="AD1418" s="93"/>
      <c r="AE1418" s="93"/>
      <c r="AF1418" s="93"/>
      <c r="AG1418" s="93"/>
      <c r="AH1418" s="93"/>
      <c r="AI1418" s="93"/>
      <c r="AJ1418" s="93"/>
      <c r="AK1418" s="93"/>
      <c r="AL1418" s="93"/>
    </row>
    <row r="1419" spans="1:38">
      <c r="A1419" s="60"/>
      <c r="B1419" s="60"/>
      <c r="C1419" s="16"/>
      <c r="D1419" s="60"/>
      <c r="E1419" s="16"/>
      <c r="F1419" s="17"/>
      <c r="G1419" s="60"/>
      <c r="H1419" s="16"/>
      <c r="I1419" s="17"/>
      <c r="J1419" s="93"/>
      <c r="K1419" s="93"/>
      <c r="L1419" s="93"/>
      <c r="M1419" s="93"/>
      <c r="N1419" s="93"/>
      <c r="O1419" s="93"/>
      <c r="P1419" s="93"/>
      <c r="Q1419" s="93"/>
      <c r="R1419" s="93"/>
      <c r="S1419" s="93"/>
      <c r="T1419" s="93"/>
      <c r="U1419" s="93"/>
      <c r="V1419" s="93"/>
      <c r="W1419" s="93"/>
      <c r="X1419" s="93"/>
      <c r="Y1419" s="93"/>
      <c r="Z1419" s="93"/>
      <c r="AA1419" s="93"/>
      <c r="AB1419" s="93"/>
      <c r="AC1419" s="93"/>
      <c r="AD1419" s="93"/>
      <c r="AE1419" s="93"/>
      <c r="AF1419" s="93"/>
      <c r="AG1419" s="93"/>
      <c r="AH1419" s="93"/>
      <c r="AI1419" s="93"/>
      <c r="AJ1419" s="93"/>
      <c r="AK1419" s="93"/>
      <c r="AL1419" s="93"/>
    </row>
    <row r="1420" spans="1:38">
      <c r="A1420" s="60"/>
      <c r="B1420" s="60"/>
      <c r="C1420" s="16"/>
      <c r="D1420" s="60"/>
      <c r="E1420" s="16"/>
      <c r="F1420" s="17"/>
      <c r="G1420" s="60"/>
      <c r="H1420" s="16"/>
      <c r="I1420" s="17"/>
      <c r="J1420" s="93"/>
      <c r="K1420" s="93"/>
      <c r="L1420" s="93"/>
      <c r="M1420" s="93"/>
      <c r="N1420" s="93"/>
      <c r="O1420" s="93"/>
      <c r="P1420" s="93"/>
      <c r="Q1420" s="93"/>
      <c r="R1420" s="93"/>
      <c r="S1420" s="93"/>
      <c r="T1420" s="93"/>
      <c r="U1420" s="93"/>
      <c r="V1420" s="93"/>
      <c r="W1420" s="93"/>
      <c r="X1420" s="93"/>
      <c r="Y1420" s="93"/>
      <c r="Z1420" s="93"/>
      <c r="AA1420" s="93"/>
      <c r="AB1420" s="93"/>
      <c r="AC1420" s="93"/>
      <c r="AD1420" s="93"/>
      <c r="AE1420" s="93"/>
      <c r="AF1420" s="93"/>
      <c r="AG1420" s="93"/>
      <c r="AH1420" s="93"/>
      <c r="AI1420" s="93"/>
      <c r="AJ1420" s="93"/>
      <c r="AK1420" s="93"/>
      <c r="AL1420" s="93"/>
    </row>
    <row r="1421" spans="1:38">
      <c r="A1421" s="60"/>
      <c r="B1421" s="60"/>
      <c r="C1421" s="16"/>
      <c r="D1421" s="60"/>
      <c r="E1421" s="16"/>
      <c r="F1421" s="17"/>
      <c r="G1421" s="60"/>
      <c r="H1421" s="16"/>
      <c r="I1421" s="17"/>
      <c r="J1421" s="93"/>
      <c r="K1421" s="93"/>
      <c r="L1421" s="93"/>
      <c r="M1421" s="93"/>
      <c r="N1421" s="93"/>
      <c r="O1421" s="93"/>
      <c r="P1421" s="93"/>
      <c r="Q1421" s="93"/>
      <c r="R1421" s="93"/>
      <c r="S1421" s="93"/>
      <c r="T1421" s="93"/>
      <c r="U1421" s="93"/>
      <c r="V1421" s="93"/>
      <c r="W1421" s="93"/>
      <c r="X1421" s="93"/>
      <c r="Y1421" s="93"/>
      <c r="Z1421" s="93"/>
      <c r="AA1421" s="93"/>
      <c r="AB1421" s="93"/>
      <c r="AC1421" s="93"/>
      <c r="AD1421" s="93"/>
      <c r="AE1421" s="93"/>
      <c r="AF1421" s="93"/>
      <c r="AG1421" s="93"/>
      <c r="AH1421" s="93"/>
      <c r="AI1421" s="93"/>
      <c r="AJ1421" s="93"/>
      <c r="AK1421" s="93"/>
      <c r="AL1421" s="93"/>
    </row>
    <row r="1422" spans="1:38">
      <c r="A1422" s="60"/>
      <c r="B1422" s="60"/>
      <c r="C1422" s="16"/>
      <c r="D1422" s="60"/>
      <c r="E1422" s="16"/>
      <c r="F1422" s="17"/>
      <c r="G1422" s="60"/>
      <c r="H1422" s="16"/>
      <c r="I1422" s="17"/>
      <c r="J1422" s="93"/>
      <c r="K1422" s="93"/>
      <c r="L1422" s="93"/>
      <c r="M1422" s="93"/>
      <c r="N1422" s="93"/>
      <c r="O1422" s="93"/>
      <c r="P1422" s="93"/>
      <c r="Q1422" s="93"/>
      <c r="R1422" s="93"/>
      <c r="S1422" s="93"/>
      <c r="T1422" s="93"/>
      <c r="U1422" s="93"/>
      <c r="V1422" s="93"/>
      <c r="W1422" s="93"/>
      <c r="X1422" s="93"/>
      <c r="Y1422" s="93"/>
      <c r="Z1422" s="93"/>
      <c r="AA1422" s="93"/>
      <c r="AB1422" s="93"/>
      <c r="AC1422" s="93"/>
      <c r="AD1422" s="93"/>
      <c r="AE1422" s="93"/>
      <c r="AF1422" s="93"/>
      <c r="AG1422" s="93"/>
      <c r="AH1422" s="93"/>
      <c r="AI1422" s="93"/>
      <c r="AJ1422" s="93"/>
      <c r="AK1422" s="93"/>
      <c r="AL1422" s="93"/>
    </row>
    <row r="1423" spans="1:38">
      <c r="A1423" s="60"/>
      <c r="B1423" s="60"/>
      <c r="C1423" s="16"/>
      <c r="D1423" s="60"/>
      <c r="E1423" s="16"/>
      <c r="F1423" s="17"/>
      <c r="G1423" s="60"/>
      <c r="H1423" s="16"/>
      <c r="I1423" s="17"/>
      <c r="J1423" s="93"/>
      <c r="K1423" s="93"/>
      <c r="L1423" s="93"/>
      <c r="M1423" s="93"/>
      <c r="N1423" s="93"/>
      <c r="O1423" s="93"/>
      <c r="P1423" s="93"/>
      <c r="Q1423" s="93"/>
      <c r="R1423" s="93"/>
      <c r="S1423" s="93"/>
      <c r="T1423" s="93"/>
      <c r="U1423" s="93"/>
      <c r="V1423" s="93"/>
      <c r="W1423" s="93"/>
      <c r="X1423" s="93"/>
      <c r="Y1423" s="93"/>
      <c r="Z1423" s="93"/>
      <c r="AA1423" s="93"/>
      <c r="AB1423" s="93"/>
      <c r="AC1423" s="93"/>
      <c r="AD1423" s="93"/>
      <c r="AE1423" s="93"/>
      <c r="AF1423" s="93"/>
      <c r="AG1423" s="93"/>
      <c r="AH1423" s="93"/>
      <c r="AI1423" s="93"/>
      <c r="AJ1423" s="93"/>
      <c r="AK1423" s="93"/>
      <c r="AL1423" s="93"/>
    </row>
    <row r="1424" spans="1:38">
      <c r="A1424" s="60"/>
      <c r="B1424" s="60"/>
      <c r="C1424" s="16"/>
      <c r="D1424" s="60"/>
      <c r="E1424" s="16"/>
      <c r="F1424" s="17"/>
      <c r="G1424" s="60"/>
      <c r="H1424" s="16"/>
      <c r="I1424" s="17"/>
      <c r="J1424" s="93"/>
      <c r="K1424" s="93"/>
      <c r="L1424" s="93"/>
      <c r="M1424" s="93"/>
      <c r="N1424" s="93"/>
      <c r="O1424" s="93"/>
      <c r="P1424" s="93"/>
      <c r="Q1424" s="93"/>
      <c r="R1424" s="93"/>
      <c r="S1424" s="93"/>
      <c r="T1424" s="93"/>
      <c r="U1424" s="93"/>
      <c r="V1424" s="93"/>
      <c r="W1424" s="93"/>
      <c r="X1424" s="93"/>
      <c r="Y1424" s="93"/>
      <c r="Z1424" s="93"/>
      <c r="AA1424" s="93"/>
      <c r="AB1424" s="93"/>
      <c r="AC1424" s="93"/>
      <c r="AD1424" s="93"/>
      <c r="AE1424" s="93"/>
      <c r="AF1424" s="93"/>
      <c r="AG1424" s="93"/>
      <c r="AH1424" s="93"/>
      <c r="AI1424" s="93"/>
      <c r="AJ1424" s="93"/>
      <c r="AK1424" s="93"/>
      <c r="AL1424" s="93"/>
    </row>
    <row r="1425" spans="1:38">
      <c r="A1425" s="60"/>
      <c r="B1425" s="60"/>
      <c r="C1425" s="16"/>
      <c r="D1425" s="60"/>
      <c r="E1425" s="16"/>
      <c r="F1425" s="17"/>
      <c r="G1425" s="60"/>
      <c r="H1425" s="16"/>
      <c r="I1425" s="17"/>
      <c r="J1425" s="93"/>
      <c r="K1425" s="93"/>
      <c r="L1425" s="93"/>
      <c r="M1425" s="93"/>
      <c r="N1425" s="93"/>
      <c r="O1425" s="93"/>
      <c r="P1425" s="93"/>
      <c r="Q1425" s="93"/>
      <c r="R1425" s="93"/>
      <c r="S1425" s="93"/>
      <c r="T1425" s="93"/>
      <c r="U1425" s="93"/>
      <c r="V1425" s="93"/>
      <c r="W1425" s="93"/>
      <c r="X1425" s="93"/>
      <c r="Y1425" s="93"/>
      <c r="Z1425" s="93"/>
      <c r="AA1425" s="93"/>
      <c r="AB1425" s="93"/>
      <c r="AC1425" s="93"/>
      <c r="AD1425" s="93"/>
      <c r="AE1425" s="93"/>
      <c r="AF1425" s="93"/>
      <c r="AG1425" s="93"/>
      <c r="AH1425" s="93"/>
      <c r="AI1425" s="93"/>
      <c r="AJ1425" s="93"/>
      <c r="AK1425" s="93"/>
      <c r="AL1425" s="93"/>
    </row>
    <row r="1426" spans="1:38">
      <c r="A1426" s="60"/>
      <c r="B1426" s="60"/>
      <c r="C1426" s="16"/>
      <c r="D1426" s="60"/>
      <c r="E1426" s="16"/>
      <c r="F1426" s="17"/>
      <c r="G1426" s="60"/>
      <c r="H1426" s="16"/>
      <c r="I1426" s="17"/>
      <c r="J1426" s="93"/>
      <c r="K1426" s="93"/>
      <c r="L1426" s="93"/>
      <c r="M1426" s="93"/>
      <c r="N1426" s="93"/>
      <c r="O1426" s="93"/>
      <c r="P1426" s="93"/>
      <c r="Q1426" s="93"/>
      <c r="R1426" s="93"/>
      <c r="S1426" s="93"/>
      <c r="T1426" s="93"/>
      <c r="U1426" s="93"/>
      <c r="V1426" s="93"/>
      <c r="W1426" s="93"/>
      <c r="X1426" s="93"/>
      <c r="Y1426" s="93"/>
      <c r="Z1426" s="93"/>
      <c r="AA1426" s="93"/>
      <c r="AB1426" s="93"/>
      <c r="AC1426" s="93"/>
      <c r="AD1426" s="93"/>
      <c r="AE1426" s="93"/>
      <c r="AF1426" s="93"/>
      <c r="AG1426" s="93"/>
      <c r="AH1426" s="93"/>
      <c r="AI1426" s="93"/>
      <c r="AJ1426" s="93"/>
      <c r="AK1426" s="93"/>
      <c r="AL1426" s="93"/>
    </row>
    <row r="1427" spans="1:38">
      <c r="A1427" s="60"/>
      <c r="B1427" s="60"/>
      <c r="C1427" s="16"/>
      <c r="D1427" s="60"/>
      <c r="E1427" s="16"/>
      <c r="F1427" s="17"/>
      <c r="G1427" s="60"/>
      <c r="H1427" s="16"/>
      <c r="I1427" s="17"/>
      <c r="J1427" s="93"/>
      <c r="K1427" s="93"/>
      <c r="L1427" s="93"/>
      <c r="M1427" s="93"/>
      <c r="N1427" s="93"/>
      <c r="O1427" s="93"/>
      <c r="P1427" s="93"/>
      <c r="Q1427" s="93"/>
      <c r="R1427" s="93"/>
      <c r="S1427" s="93"/>
      <c r="T1427" s="93"/>
      <c r="U1427" s="93"/>
      <c r="V1427" s="93"/>
      <c r="W1427" s="93"/>
      <c r="X1427" s="93"/>
      <c r="Y1427" s="93"/>
      <c r="Z1427" s="93"/>
      <c r="AA1427" s="93"/>
      <c r="AB1427" s="93"/>
      <c r="AC1427" s="93"/>
      <c r="AD1427" s="93"/>
      <c r="AE1427" s="93"/>
      <c r="AF1427" s="93"/>
      <c r="AG1427" s="93"/>
      <c r="AH1427" s="93"/>
      <c r="AI1427" s="93"/>
      <c r="AJ1427" s="93"/>
      <c r="AK1427" s="93"/>
      <c r="AL1427" s="93"/>
    </row>
    <row r="1428" spans="1:38">
      <c r="A1428" s="60"/>
      <c r="B1428" s="60"/>
      <c r="C1428" s="16"/>
      <c r="D1428" s="60"/>
      <c r="E1428" s="16"/>
      <c r="F1428" s="17"/>
      <c r="G1428" s="60"/>
      <c r="H1428" s="16"/>
      <c r="I1428" s="17"/>
      <c r="J1428" s="93"/>
      <c r="K1428" s="93"/>
      <c r="L1428" s="93"/>
      <c r="M1428" s="93"/>
      <c r="N1428" s="93"/>
      <c r="O1428" s="93"/>
      <c r="P1428" s="93"/>
      <c r="Q1428" s="93"/>
      <c r="R1428" s="93"/>
      <c r="S1428" s="93"/>
      <c r="T1428" s="93"/>
      <c r="U1428" s="93"/>
      <c r="V1428" s="93"/>
      <c r="W1428" s="93"/>
      <c r="X1428" s="93"/>
      <c r="Y1428" s="93"/>
      <c r="Z1428" s="93"/>
      <c r="AA1428" s="93"/>
      <c r="AB1428" s="93"/>
      <c r="AC1428" s="93"/>
      <c r="AD1428" s="93"/>
      <c r="AE1428" s="93"/>
      <c r="AF1428" s="93"/>
      <c r="AG1428" s="93"/>
      <c r="AH1428" s="93"/>
      <c r="AI1428" s="93"/>
      <c r="AJ1428" s="93"/>
      <c r="AK1428" s="93"/>
      <c r="AL1428" s="93"/>
    </row>
    <row r="1429" spans="1:38">
      <c r="A1429" s="60"/>
      <c r="B1429" s="60"/>
      <c r="C1429" s="16"/>
      <c r="D1429" s="60"/>
      <c r="E1429" s="16"/>
      <c r="F1429" s="17"/>
      <c r="G1429" s="60"/>
      <c r="H1429" s="16"/>
      <c r="I1429" s="17"/>
      <c r="J1429" s="93"/>
      <c r="K1429" s="93"/>
      <c r="L1429" s="93"/>
      <c r="M1429" s="93"/>
      <c r="N1429" s="93"/>
      <c r="O1429" s="93"/>
      <c r="P1429" s="93"/>
      <c r="Q1429" s="93"/>
      <c r="R1429" s="93"/>
      <c r="S1429" s="93"/>
      <c r="T1429" s="93"/>
      <c r="U1429" s="93"/>
      <c r="V1429" s="93"/>
      <c r="W1429" s="93"/>
      <c r="X1429" s="93"/>
      <c r="Y1429" s="93"/>
      <c r="Z1429" s="93"/>
      <c r="AA1429" s="93"/>
      <c r="AB1429" s="93"/>
      <c r="AC1429" s="93"/>
      <c r="AD1429" s="93"/>
      <c r="AE1429" s="93"/>
      <c r="AF1429" s="93"/>
      <c r="AG1429" s="93"/>
      <c r="AH1429" s="93"/>
      <c r="AI1429" s="93"/>
      <c r="AJ1429" s="93"/>
      <c r="AK1429" s="93"/>
      <c r="AL1429" s="93"/>
    </row>
    <row r="1430" spans="1:38">
      <c r="A1430" s="60"/>
      <c r="B1430" s="60"/>
      <c r="C1430" s="16"/>
      <c r="D1430" s="60"/>
      <c r="E1430" s="16"/>
      <c r="F1430" s="17"/>
      <c r="G1430" s="60"/>
      <c r="H1430" s="16"/>
      <c r="I1430" s="17"/>
      <c r="J1430" s="93"/>
      <c r="K1430" s="93"/>
      <c r="L1430" s="93"/>
      <c r="M1430" s="93"/>
      <c r="N1430" s="93"/>
      <c r="O1430" s="93"/>
      <c r="P1430" s="93"/>
      <c r="Q1430" s="93"/>
      <c r="R1430" s="93"/>
      <c r="S1430" s="93"/>
      <c r="T1430" s="93"/>
      <c r="U1430" s="93"/>
      <c r="V1430" s="93"/>
      <c r="W1430" s="93"/>
      <c r="X1430" s="93"/>
      <c r="Y1430" s="93"/>
      <c r="Z1430" s="93"/>
      <c r="AA1430" s="93"/>
      <c r="AB1430" s="93"/>
      <c r="AC1430" s="93"/>
      <c r="AD1430" s="93"/>
      <c r="AE1430" s="93"/>
      <c r="AF1430" s="93"/>
      <c r="AG1430" s="93"/>
      <c r="AH1430" s="93"/>
      <c r="AI1430" s="93"/>
      <c r="AJ1430" s="93"/>
      <c r="AK1430" s="93"/>
      <c r="AL1430" s="93"/>
    </row>
    <row r="1431" spans="1:38">
      <c r="A1431" s="60"/>
      <c r="B1431" s="60"/>
      <c r="C1431" s="16"/>
      <c r="D1431" s="60"/>
      <c r="E1431" s="16"/>
      <c r="F1431" s="17"/>
      <c r="G1431" s="60"/>
      <c r="H1431" s="16"/>
      <c r="I1431" s="17"/>
      <c r="J1431" s="93"/>
      <c r="K1431" s="93"/>
      <c r="L1431" s="93"/>
      <c r="M1431" s="93"/>
      <c r="N1431" s="93"/>
      <c r="O1431" s="93"/>
      <c r="P1431" s="93"/>
      <c r="Q1431" s="93"/>
      <c r="R1431" s="93"/>
      <c r="S1431" s="93"/>
      <c r="T1431" s="93"/>
      <c r="U1431" s="93"/>
      <c r="V1431" s="93"/>
      <c r="W1431" s="93"/>
      <c r="X1431" s="93"/>
      <c r="Y1431" s="93"/>
      <c r="Z1431" s="93"/>
      <c r="AA1431" s="93"/>
      <c r="AB1431" s="93"/>
      <c r="AC1431" s="93"/>
      <c r="AD1431" s="93"/>
      <c r="AE1431" s="93"/>
      <c r="AF1431" s="93"/>
      <c r="AG1431" s="93"/>
      <c r="AH1431" s="93"/>
      <c r="AI1431" s="93"/>
      <c r="AJ1431" s="93"/>
      <c r="AK1431" s="93"/>
      <c r="AL1431" s="93"/>
    </row>
    <row r="1432" spans="1:38">
      <c r="A1432" s="60"/>
      <c r="B1432" s="60"/>
      <c r="C1432" s="16"/>
      <c r="D1432" s="60"/>
      <c r="E1432" s="16"/>
      <c r="F1432" s="17"/>
      <c r="G1432" s="60"/>
      <c r="H1432" s="16"/>
      <c r="I1432" s="17"/>
      <c r="J1432" s="93"/>
      <c r="K1432" s="93"/>
      <c r="L1432" s="93"/>
      <c r="M1432" s="93"/>
      <c r="N1432" s="93"/>
      <c r="O1432" s="93"/>
      <c r="P1432" s="93"/>
      <c r="Q1432" s="93"/>
      <c r="R1432" s="93"/>
      <c r="S1432" s="93"/>
      <c r="T1432" s="93"/>
      <c r="U1432" s="93"/>
      <c r="V1432" s="93"/>
      <c r="W1432" s="93"/>
      <c r="X1432" s="93"/>
      <c r="Y1432" s="93"/>
      <c r="Z1432" s="93"/>
      <c r="AA1432" s="93"/>
      <c r="AB1432" s="93"/>
      <c r="AC1432" s="93"/>
      <c r="AD1432" s="93"/>
      <c r="AE1432" s="93"/>
      <c r="AF1432" s="93"/>
      <c r="AG1432" s="93"/>
      <c r="AH1432" s="93"/>
      <c r="AI1432" s="93"/>
      <c r="AJ1432" s="93"/>
      <c r="AK1432" s="93"/>
      <c r="AL1432" s="93"/>
    </row>
    <row r="1433" spans="1:38">
      <c r="A1433" s="60"/>
      <c r="B1433" s="60"/>
      <c r="C1433" s="16"/>
      <c r="D1433" s="60"/>
      <c r="E1433" s="16"/>
      <c r="F1433" s="17"/>
      <c r="G1433" s="60"/>
      <c r="H1433" s="16"/>
      <c r="I1433" s="17"/>
      <c r="J1433" s="93"/>
      <c r="K1433" s="93"/>
      <c r="L1433" s="93"/>
      <c r="M1433" s="93"/>
      <c r="N1433" s="93"/>
      <c r="O1433" s="93"/>
      <c r="P1433" s="93"/>
      <c r="Q1433" s="93"/>
      <c r="R1433" s="93"/>
      <c r="S1433" s="93"/>
      <c r="T1433" s="93"/>
      <c r="U1433" s="93"/>
      <c r="V1433" s="93"/>
      <c r="W1433" s="93"/>
      <c r="X1433" s="93"/>
      <c r="Y1433" s="93"/>
      <c r="Z1433" s="93"/>
      <c r="AA1433" s="93"/>
      <c r="AB1433" s="93"/>
      <c r="AC1433" s="93"/>
      <c r="AD1433" s="93"/>
      <c r="AE1433" s="93"/>
      <c r="AF1433" s="93"/>
      <c r="AG1433" s="93"/>
      <c r="AH1433" s="93"/>
      <c r="AI1433" s="93"/>
      <c r="AJ1433" s="93"/>
      <c r="AK1433" s="93"/>
      <c r="AL1433" s="93"/>
    </row>
    <row r="1434" spans="1:38">
      <c r="A1434" s="60"/>
      <c r="B1434" s="60"/>
      <c r="C1434" s="16"/>
      <c r="D1434" s="60"/>
      <c r="E1434" s="16"/>
      <c r="F1434" s="17"/>
      <c r="G1434" s="60"/>
      <c r="H1434" s="16"/>
      <c r="I1434" s="17"/>
      <c r="J1434" s="93"/>
      <c r="K1434" s="93"/>
      <c r="L1434" s="93"/>
      <c r="M1434" s="93"/>
      <c r="N1434" s="93"/>
      <c r="O1434" s="93"/>
      <c r="P1434" s="93"/>
      <c r="Q1434" s="93"/>
      <c r="R1434" s="93"/>
      <c r="S1434" s="93"/>
      <c r="T1434" s="93"/>
      <c r="U1434" s="93"/>
      <c r="V1434" s="93"/>
      <c r="W1434" s="93"/>
      <c r="X1434" s="93"/>
      <c r="Y1434" s="93"/>
      <c r="Z1434" s="93"/>
      <c r="AA1434" s="93"/>
      <c r="AB1434" s="93"/>
      <c r="AC1434" s="93"/>
      <c r="AD1434" s="93"/>
      <c r="AE1434" s="93"/>
      <c r="AF1434" s="93"/>
      <c r="AG1434" s="93"/>
      <c r="AH1434" s="93"/>
      <c r="AI1434" s="93"/>
      <c r="AJ1434" s="93"/>
      <c r="AK1434" s="93"/>
      <c r="AL1434" s="93"/>
    </row>
    <row r="1435" spans="1:38">
      <c r="A1435" s="60"/>
      <c r="B1435" s="60"/>
      <c r="C1435" s="16"/>
      <c r="D1435" s="60"/>
      <c r="E1435" s="16"/>
      <c r="F1435" s="17"/>
      <c r="G1435" s="60"/>
      <c r="H1435" s="16"/>
      <c r="I1435" s="17"/>
      <c r="J1435" s="93"/>
      <c r="K1435" s="93"/>
      <c r="L1435" s="93"/>
      <c r="M1435" s="93"/>
      <c r="N1435" s="93"/>
      <c r="O1435" s="93"/>
      <c r="P1435" s="93"/>
      <c r="Q1435" s="93"/>
      <c r="R1435" s="93"/>
      <c r="S1435" s="93"/>
      <c r="T1435" s="93"/>
      <c r="U1435" s="93"/>
      <c r="V1435" s="93"/>
      <c r="W1435" s="93"/>
      <c r="X1435" s="93"/>
      <c r="Y1435" s="93"/>
      <c r="Z1435" s="93"/>
      <c r="AA1435" s="93"/>
      <c r="AB1435" s="93"/>
      <c r="AC1435" s="93"/>
      <c r="AD1435" s="93"/>
      <c r="AE1435" s="93"/>
      <c r="AF1435" s="93"/>
      <c r="AG1435" s="93"/>
      <c r="AH1435" s="93"/>
      <c r="AI1435" s="93"/>
      <c r="AJ1435" s="93"/>
      <c r="AK1435" s="93"/>
      <c r="AL1435" s="93"/>
    </row>
    <row r="1436" spans="1:38">
      <c r="A1436" s="60" t="s">
        <v>105</v>
      </c>
      <c r="B1436" s="60"/>
      <c r="C1436" s="16"/>
      <c r="D1436" s="60"/>
      <c r="E1436" s="16"/>
      <c r="F1436" s="17"/>
      <c r="G1436" s="60"/>
      <c r="H1436" s="16"/>
      <c r="I1436" s="17"/>
      <c r="J1436" s="93"/>
      <c r="K1436" s="93"/>
      <c r="L1436" s="93"/>
      <c r="M1436" s="93"/>
      <c r="N1436" s="93"/>
      <c r="O1436" s="93"/>
      <c r="P1436" s="93"/>
      <c r="Q1436" s="93"/>
      <c r="R1436" s="93"/>
      <c r="S1436" s="93"/>
      <c r="T1436" s="93"/>
      <c r="U1436" s="93"/>
      <c r="V1436" s="93"/>
      <c r="W1436" s="93"/>
      <c r="X1436" s="93"/>
      <c r="Y1436" s="93"/>
      <c r="Z1436" s="93"/>
      <c r="AA1436" s="93"/>
      <c r="AB1436" s="93"/>
      <c r="AC1436" s="93"/>
      <c r="AD1436" s="93"/>
      <c r="AE1436" s="93"/>
      <c r="AF1436" s="93"/>
      <c r="AG1436" s="93"/>
      <c r="AH1436" s="93"/>
      <c r="AI1436" s="93"/>
      <c r="AJ1436" s="93"/>
      <c r="AK1436" s="93"/>
      <c r="AL1436" s="93"/>
    </row>
    <row r="1437" spans="1:38" ht="6.75" customHeight="1">
      <c r="A1437" s="60"/>
      <c r="B1437" s="60"/>
      <c r="C1437" s="16"/>
      <c r="D1437" s="60"/>
      <c r="E1437" s="16"/>
      <c r="F1437" s="17"/>
      <c r="G1437" s="60"/>
      <c r="H1437" s="16"/>
      <c r="I1437" s="17"/>
      <c r="J1437" s="93"/>
      <c r="K1437" s="93"/>
      <c r="L1437" s="93"/>
      <c r="M1437" s="93"/>
      <c r="N1437" s="93"/>
      <c r="O1437" s="93"/>
      <c r="P1437" s="93"/>
      <c r="Q1437" s="93"/>
      <c r="R1437" s="93"/>
      <c r="S1437" s="93"/>
      <c r="T1437" s="93"/>
      <c r="U1437" s="93"/>
      <c r="V1437" s="93"/>
      <c r="W1437" s="93"/>
      <c r="X1437" s="93"/>
      <c r="Y1437" s="93"/>
      <c r="Z1437" s="93"/>
      <c r="AA1437" s="93"/>
      <c r="AB1437" s="93"/>
      <c r="AC1437" s="93"/>
      <c r="AD1437" s="93"/>
      <c r="AE1437" s="93"/>
      <c r="AF1437" s="93"/>
      <c r="AG1437" s="93"/>
      <c r="AH1437" s="93"/>
      <c r="AI1437" s="93"/>
      <c r="AJ1437" s="93"/>
      <c r="AK1437" s="93"/>
      <c r="AL1437" s="93"/>
    </row>
    <row r="1438" spans="1:38">
      <c r="A1438" s="60" t="str">
        <f>$A$492</f>
        <v>Amount per pupil excludes the following funds:  Adult Education, Adult Supplemental Education, and Special Education Coop.</v>
      </c>
      <c r="B1438" s="60"/>
      <c r="C1438" s="16"/>
      <c r="D1438" s="60"/>
      <c r="E1438" s="16"/>
      <c r="F1438" s="17"/>
      <c r="G1438" s="60"/>
      <c r="H1438" s="16"/>
      <c r="I1438" s="17"/>
      <c r="J1438" s="93"/>
      <c r="K1438" s="93"/>
      <c r="L1438" s="93"/>
      <c r="M1438" s="93"/>
      <c r="N1438" s="93"/>
      <c r="O1438" s="93"/>
      <c r="P1438" s="93"/>
      <c r="Q1438" s="93"/>
      <c r="R1438" s="93"/>
      <c r="S1438" s="93"/>
      <c r="T1438" s="93"/>
      <c r="U1438" s="93"/>
      <c r="V1438" s="93"/>
      <c r="W1438" s="93"/>
      <c r="X1438" s="93"/>
      <c r="Y1438" s="93"/>
      <c r="Z1438" s="93"/>
      <c r="AA1438" s="93"/>
      <c r="AB1438" s="93"/>
      <c r="AC1438" s="93"/>
      <c r="AD1438" s="93"/>
      <c r="AE1438" s="93"/>
      <c r="AF1438" s="93"/>
      <c r="AG1438" s="93"/>
      <c r="AH1438" s="93"/>
      <c r="AI1438" s="93"/>
      <c r="AJ1438" s="93"/>
      <c r="AK1438" s="93"/>
      <c r="AL1438" s="93"/>
    </row>
    <row r="1439" spans="1:38">
      <c r="A1439" s="60"/>
      <c r="B1439" s="60"/>
      <c r="C1439" s="16"/>
      <c r="D1439" s="60"/>
      <c r="E1439" s="16"/>
      <c r="F1439" s="17"/>
      <c r="G1439" s="60"/>
      <c r="H1439" s="16"/>
      <c r="I1439" s="17"/>
      <c r="J1439" s="93"/>
      <c r="K1439" s="93"/>
      <c r="L1439" s="93"/>
      <c r="M1439" s="93"/>
      <c r="N1439" s="93"/>
      <c r="O1439" s="93"/>
      <c r="P1439" s="93"/>
      <c r="Q1439" s="93"/>
      <c r="R1439" s="93"/>
      <c r="S1439" s="93"/>
      <c r="T1439" s="93"/>
      <c r="U1439" s="93"/>
      <c r="V1439" s="93"/>
      <c r="W1439" s="93"/>
      <c r="X1439" s="93"/>
      <c r="Y1439" s="93"/>
      <c r="Z1439" s="93"/>
      <c r="AA1439" s="93"/>
      <c r="AB1439" s="93"/>
      <c r="AC1439" s="93"/>
      <c r="AD1439" s="93"/>
      <c r="AE1439" s="93"/>
      <c r="AF1439" s="93"/>
      <c r="AG1439" s="93"/>
      <c r="AH1439" s="93"/>
      <c r="AI1439" s="93"/>
      <c r="AJ1439" s="93"/>
      <c r="AK1439" s="93"/>
      <c r="AL1439" s="93"/>
    </row>
    <row r="1440" spans="1:38" ht="8.25" customHeight="1">
      <c r="A1440" s="60"/>
      <c r="B1440" s="60"/>
      <c r="C1440" s="16"/>
      <c r="D1440" s="60"/>
      <c r="E1440" s="16"/>
      <c r="F1440" s="17"/>
      <c r="G1440" s="60"/>
      <c r="H1440" s="16"/>
      <c r="I1440" s="17"/>
      <c r="J1440" s="93"/>
      <c r="K1440" s="93"/>
      <c r="L1440" s="93"/>
      <c r="M1440" s="93"/>
      <c r="N1440" s="93"/>
      <c r="O1440" s="93"/>
      <c r="P1440" s="93"/>
      <c r="Q1440" s="93"/>
      <c r="R1440" s="93"/>
      <c r="S1440" s="93"/>
      <c r="T1440" s="93"/>
      <c r="U1440" s="93"/>
      <c r="V1440" s="93"/>
      <c r="W1440" s="93"/>
      <c r="X1440" s="93"/>
      <c r="Y1440" s="93"/>
      <c r="Z1440" s="93"/>
      <c r="AA1440" s="93"/>
      <c r="AB1440" s="93"/>
      <c r="AC1440" s="93"/>
      <c r="AD1440" s="93"/>
      <c r="AE1440" s="93"/>
      <c r="AF1440" s="93"/>
      <c r="AG1440" s="93"/>
      <c r="AH1440" s="93"/>
      <c r="AI1440" s="93"/>
      <c r="AJ1440" s="93"/>
      <c r="AK1440" s="93"/>
      <c r="AL1440" s="93"/>
    </row>
    <row r="1441" spans="1:38">
      <c r="A1441" s="60" t="str">
        <f>A495</f>
        <v xml:space="preserve">*FTE enrollment is based on  9/20 and 2/20,  including 4yr old at-risk.  Beginning in the 2017-18 school year, full-day kindergarten is funded as  </v>
      </c>
      <c r="B1441" s="60"/>
      <c r="C1441" s="16"/>
      <c r="D1441" s="60"/>
      <c r="E1441" s="16"/>
      <c r="F1441" s="17"/>
      <c r="G1441" s="60"/>
      <c r="H1441" s="16"/>
      <c r="I1441" s="17"/>
      <c r="J1441" s="93"/>
      <c r="K1441" s="93"/>
      <c r="L1441" s="93"/>
      <c r="M1441" s="93"/>
      <c r="N1441" s="93"/>
      <c r="O1441" s="93"/>
      <c r="P1441" s="93"/>
      <c r="Q1441" s="93"/>
      <c r="R1441" s="93"/>
      <c r="S1441" s="93"/>
      <c r="T1441" s="93"/>
      <c r="U1441" s="93"/>
      <c r="V1441" s="93"/>
      <c r="W1441" s="93"/>
      <c r="X1441" s="93"/>
      <c r="Y1441" s="93"/>
      <c r="Z1441" s="93"/>
      <c r="AA1441" s="93"/>
      <c r="AB1441" s="93"/>
      <c r="AC1441" s="93"/>
      <c r="AD1441" s="93"/>
      <c r="AE1441" s="93"/>
      <c r="AF1441" s="93"/>
      <c r="AG1441" s="93"/>
      <c r="AH1441" s="93"/>
      <c r="AI1441" s="93"/>
      <c r="AJ1441" s="93"/>
      <c r="AK1441" s="93"/>
      <c r="AL1441" s="93"/>
    </row>
    <row r="1442" spans="1:38">
      <c r="A1442" s="60" t="str">
        <f>A496</f>
        <v>1.0 FTE.  If the district offered full-day kindergarten in the 2017-18 school year, the 2016-17 kindergarten FTE is funded as 1.0 regardless of attendance.</v>
      </c>
      <c r="B1442" s="60"/>
      <c r="C1442" s="16"/>
      <c r="D1442" s="60"/>
      <c r="E1442" s="16"/>
      <c r="F1442" s="17"/>
      <c r="G1442" s="60"/>
      <c r="H1442" s="16"/>
      <c r="I1442" s="17"/>
      <c r="J1442" s="93"/>
      <c r="K1442" s="93"/>
      <c r="L1442" s="93"/>
      <c r="M1442" s="93"/>
      <c r="N1442" s="93"/>
      <c r="O1442" s="93"/>
      <c r="P1442" s="93"/>
      <c r="Q1442" s="93"/>
      <c r="R1442" s="93"/>
      <c r="S1442" s="93"/>
      <c r="T1442" s="93"/>
      <c r="U1442" s="93"/>
      <c r="V1442" s="93"/>
      <c r="W1442" s="93"/>
      <c r="X1442" s="93"/>
      <c r="Y1442" s="93"/>
      <c r="Z1442" s="93"/>
      <c r="AA1442" s="93"/>
      <c r="AB1442" s="93"/>
      <c r="AC1442" s="93"/>
      <c r="AD1442" s="93"/>
      <c r="AE1442" s="93"/>
      <c r="AF1442" s="93"/>
      <c r="AG1442" s="93"/>
      <c r="AH1442" s="93"/>
      <c r="AI1442" s="93"/>
      <c r="AJ1442" s="93"/>
      <c r="AK1442" s="93"/>
      <c r="AL1442" s="93"/>
    </row>
    <row r="1443" spans="1:38">
      <c r="A1443" s="60" t="str">
        <f>A497</f>
        <v>Includes virtual enrollment.</v>
      </c>
      <c r="B1443" s="60"/>
      <c r="C1443" s="16"/>
      <c r="D1443" s="60"/>
      <c r="E1443" s="16"/>
      <c r="F1443" s="17"/>
      <c r="G1443" s="60"/>
      <c r="H1443" s="16"/>
      <c r="I1443" s="17"/>
      <c r="J1443" s="93"/>
      <c r="K1443" s="93"/>
      <c r="L1443" s="93"/>
      <c r="M1443" s="93"/>
      <c r="N1443" s="93"/>
      <c r="O1443" s="93"/>
      <c r="P1443" s="93"/>
      <c r="Q1443" s="93"/>
      <c r="R1443" s="93"/>
      <c r="S1443" s="93"/>
      <c r="T1443" s="93"/>
      <c r="U1443" s="93"/>
      <c r="V1443" s="93"/>
      <c r="W1443" s="93"/>
      <c r="X1443" s="93"/>
      <c r="Y1443" s="93"/>
      <c r="Z1443" s="93"/>
      <c r="AA1443" s="93"/>
      <c r="AB1443" s="93"/>
      <c r="AC1443" s="93"/>
      <c r="AD1443" s="93"/>
      <c r="AE1443" s="93"/>
      <c r="AF1443" s="93"/>
      <c r="AG1443" s="93"/>
      <c r="AH1443" s="93"/>
      <c r="AI1443" s="93"/>
      <c r="AJ1443" s="93"/>
      <c r="AK1443" s="93"/>
      <c r="AL1443" s="93"/>
    </row>
    <row r="1444" spans="1:38">
      <c r="A1444" s="60"/>
      <c r="B1444" s="60"/>
      <c r="C1444" s="60"/>
      <c r="D1444" s="60"/>
      <c r="E1444" s="92" t="s">
        <v>0</v>
      </c>
      <c r="F1444" s="92"/>
      <c r="G1444" s="92"/>
      <c r="H1444" s="1">
        <f>H1</f>
        <v>241</v>
      </c>
      <c r="I1444" s="1"/>
      <c r="J1444" s="93"/>
      <c r="K1444" s="93"/>
      <c r="L1444" s="93"/>
      <c r="M1444" s="93"/>
      <c r="N1444" s="93"/>
      <c r="O1444" s="93"/>
      <c r="P1444" s="93"/>
      <c r="Q1444" s="93"/>
      <c r="R1444" s="93"/>
      <c r="S1444" s="93"/>
      <c r="T1444" s="93"/>
      <c r="U1444" s="93"/>
      <c r="V1444" s="93"/>
      <c r="W1444" s="93"/>
      <c r="X1444" s="93"/>
      <c r="Y1444" s="93"/>
      <c r="Z1444" s="93"/>
      <c r="AA1444" s="93"/>
      <c r="AB1444" s="93"/>
      <c r="AC1444" s="93"/>
      <c r="AD1444" s="93"/>
      <c r="AE1444" s="93"/>
      <c r="AF1444" s="93"/>
      <c r="AG1444" s="93"/>
      <c r="AH1444" s="93"/>
      <c r="AI1444" s="93"/>
      <c r="AJ1444" s="93"/>
      <c r="AK1444" s="93"/>
      <c r="AL1444" s="93"/>
    </row>
    <row r="1445" spans="1:38">
      <c r="A1445" s="60"/>
      <c r="B1445" s="60"/>
      <c r="C1445" s="60"/>
      <c r="D1445" s="60"/>
      <c r="E1445" s="60"/>
      <c r="F1445" s="60"/>
      <c r="G1445" s="60"/>
      <c r="H1445" s="60"/>
      <c r="I1445" s="60"/>
      <c r="J1445" s="93"/>
      <c r="K1445" s="93"/>
      <c r="L1445" s="93"/>
      <c r="M1445" s="93"/>
      <c r="N1445" s="93"/>
      <c r="O1445" s="93"/>
      <c r="P1445" s="93"/>
      <c r="Q1445" s="93"/>
      <c r="R1445" s="93"/>
      <c r="S1445" s="93"/>
      <c r="T1445" s="93"/>
      <c r="U1445" s="93"/>
      <c r="V1445" s="93"/>
      <c r="W1445" s="93"/>
      <c r="X1445" s="93"/>
      <c r="Y1445" s="93"/>
      <c r="Z1445" s="93"/>
      <c r="AA1445" s="93"/>
      <c r="AB1445" s="93"/>
      <c r="AC1445" s="93"/>
      <c r="AD1445" s="93"/>
      <c r="AE1445" s="93"/>
      <c r="AF1445" s="93"/>
      <c r="AG1445" s="93"/>
      <c r="AH1445" s="93"/>
      <c r="AI1445" s="93"/>
      <c r="AJ1445" s="93"/>
      <c r="AK1445" s="93"/>
      <c r="AL1445" s="93"/>
    </row>
    <row r="1446" spans="1:38" ht="18">
      <c r="A1446" s="95" t="s">
        <v>99</v>
      </c>
      <c r="B1446" s="96"/>
      <c r="C1446" s="96"/>
      <c r="D1446" s="96"/>
      <c r="E1446" s="97"/>
      <c r="F1446" s="97"/>
      <c r="G1446" s="97"/>
      <c r="H1446" s="96"/>
      <c r="I1446" s="96"/>
      <c r="J1446" s="93"/>
      <c r="K1446" s="93"/>
      <c r="L1446" s="93"/>
      <c r="M1446" s="93"/>
      <c r="N1446" s="93"/>
      <c r="O1446" s="93"/>
      <c r="P1446" s="93"/>
      <c r="Q1446" s="93"/>
      <c r="R1446" s="93"/>
      <c r="S1446" s="93"/>
      <c r="T1446" s="93"/>
      <c r="U1446" s="93"/>
      <c r="V1446" s="93"/>
      <c r="W1446" s="93"/>
      <c r="X1446" s="93"/>
      <c r="Y1446" s="93"/>
      <c r="Z1446" s="93"/>
      <c r="AA1446" s="93"/>
      <c r="AB1446" s="93"/>
      <c r="AC1446" s="93"/>
      <c r="AD1446" s="93"/>
      <c r="AE1446" s="93"/>
      <c r="AF1446" s="93"/>
      <c r="AG1446" s="93"/>
      <c r="AH1446" s="93"/>
      <c r="AI1446" s="93"/>
      <c r="AJ1446" s="93"/>
      <c r="AK1446" s="93"/>
      <c r="AL1446" s="93"/>
    </row>
    <row r="1447" spans="1:38" ht="1.5" customHeight="1">
      <c r="A1447" s="120"/>
      <c r="B1447" s="96"/>
      <c r="C1447" s="96"/>
      <c r="D1447" s="96"/>
      <c r="E1447" s="97"/>
      <c r="F1447" s="97"/>
      <c r="G1447" s="97"/>
      <c r="H1447" s="96"/>
      <c r="I1447" s="96"/>
      <c r="J1447" s="93"/>
      <c r="K1447" s="93"/>
      <c r="L1447" s="93"/>
      <c r="M1447" s="93"/>
      <c r="N1447" s="93"/>
      <c r="O1447" s="93"/>
      <c r="P1447" s="93"/>
      <c r="Q1447" s="93"/>
      <c r="R1447" s="93"/>
      <c r="S1447" s="93"/>
      <c r="T1447" s="93"/>
      <c r="U1447" s="93"/>
      <c r="V1447" s="93"/>
      <c r="W1447" s="93"/>
      <c r="X1447" s="93"/>
      <c r="Y1447" s="93"/>
      <c r="Z1447" s="93"/>
      <c r="AA1447" s="93"/>
      <c r="AB1447" s="93"/>
      <c r="AC1447" s="93"/>
      <c r="AD1447" s="93"/>
      <c r="AE1447" s="93"/>
      <c r="AF1447" s="93"/>
      <c r="AG1447" s="93"/>
      <c r="AH1447" s="93"/>
      <c r="AI1447" s="93"/>
      <c r="AJ1447" s="93"/>
      <c r="AK1447" s="93"/>
      <c r="AL1447" s="93"/>
    </row>
    <row r="1448" spans="1:38" ht="15" customHeight="1">
      <c r="A1448" s="60"/>
      <c r="B1448" s="34" t="s">
        <v>1</v>
      </c>
      <c r="C1448" s="63"/>
      <c r="D1448" s="64"/>
      <c r="E1448" s="65"/>
      <c r="F1448" s="66" t="s">
        <v>2</v>
      </c>
      <c r="G1448" s="64"/>
      <c r="H1448" s="65"/>
      <c r="I1448" s="2" t="s">
        <v>2</v>
      </c>
      <c r="J1448" s="93"/>
      <c r="K1448" s="93"/>
      <c r="L1448" s="93"/>
      <c r="M1448" s="93"/>
      <c r="N1448" s="93"/>
      <c r="O1448" s="93"/>
      <c r="P1448" s="93"/>
      <c r="Q1448" s="93"/>
      <c r="R1448" s="93"/>
      <c r="S1448" s="93"/>
      <c r="T1448" s="93"/>
      <c r="U1448" s="93"/>
      <c r="V1448" s="93"/>
      <c r="W1448" s="93"/>
      <c r="X1448" s="93"/>
      <c r="Y1448" s="93"/>
      <c r="Z1448" s="93"/>
      <c r="AA1448" s="93"/>
      <c r="AB1448" s="93"/>
      <c r="AC1448" s="93"/>
      <c r="AD1448" s="93"/>
      <c r="AE1448" s="93"/>
      <c r="AF1448" s="93"/>
      <c r="AG1448" s="93"/>
      <c r="AH1448" s="93"/>
      <c r="AI1448" s="93"/>
      <c r="AJ1448" s="93"/>
      <c r="AK1448" s="93"/>
      <c r="AL1448" s="93"/>
    </row>
    <row r="1449" spans="1:38" ht="15" customHeight="1">
      <c r="A1449" s="60"/>
      <c r="B1449" s="37"/>
      <c r="C1449" s="67" t="str">
        <f>C6</f>
        <v>2016-2017</v>
      </c>
      <c r="D1449" s="37"/>
      <c r="E1449" s="68" t="str">
        <f>E6</f>
        <v>2017-2018</v>
      </c>
      <c r="F1449" s="69" t="s">
        <v>4</v>
      </c>
      <c r="G1449" s="37"/>
      <c r="H1449" s="68" t="str">
        <f>H6</f>
        <v>2018-2019</v>
      </c>
      <c r="I1449" s="3" t="s">
        <v>4</v>
      </c>
      <c r="J1449" s="93"/>
      <c r="K1449" s="93"/>
      <c r="L1449" s="93"/>
      <c r="M1449" s="93"/>
      <c r="N1449" s="93"/>
      <c r="O1449" s="93"/>
      <c r="P1449" s="93"/>
      <c r="Q1449" s="93"/>
      <c r="R1449" s="93"/>
      <c r="S1449" s="93"/>
      <c r="T1449" s="93"/>
      <c r="U1449" s="93"/>
      <c r="V1449" s="93"/>
      <c r="W1449" s="93"/>
      <c r="X1449" s="93"/>
      <c r="Y1449" s="93"/>
      <c r="Z1449" s="93"/>
      <c r="AA1449" s="93"/>
      <c r="AB1449" s="93"/>
      <c r="AC1449" s="93"/>
      <c r="AD1449" s="93"/>
      <c r="AE1449" s="93"/>
      <c r="AF1449" s="93"/>
      <c r="AG1449" s="93"/>
      <c r="AH1449" s="93"/>
      <c r="AI1449" s="93"/>
      <c r="AJ1449" s="93"/>
      <c r="AK1449" s="93"/>
      <c r="AL1449" s="93"/>
    </row>
    <row r="1450" spans="1:38" ht="15" customHeight="1">
      <c r="A1450" s="60"/>
      <c r="B1450" s="39" t="s">
        <v>5</v>
      </c>
      <c r="C1450" s="70" t="s">
        <v>6</v>
      </c>
      <c r="D1450" s="37"/>
      <c r="E1450" s="71" t="s">
        <v>6</v>
      </c>
      <c r="F1450" s="72" t="s">
        <v>8</v>
      </c>
      <c r="G1450" s="37"/>
      <c r="H1450" s="71" t="s">
        <v>9</v>
      </c>
      <c r="I1450" s="22" t="s">
        <v>8</v>
      </c>
      <c r="J1450" s="93"/>
      <c r="K1450" s="93"/>
      <c r="L1450" s="93"/>
      <c r="M1450" s="93"/>
      <c r="N1450" s="93"/>
      <c r="O1450" s="93"/>
      <c r="P1450" s="93"/>
      <c r="Q1450" s="93"/>
      <c r="R1450" s="93"/>
      <c r="S1450" s="93"/>
      <c r="T1450" s="93"/>
      <c r="U1450" s="93"/>
      <c r="V1450" s="159"/>
      <c r="W1450" s="93"/>
      <c r="X1450" s="93"/>
      <c r="Y1450" s="93"/>
      <c r="Z1450" s="93"/>
      <c r="AA1450" s="93"/>
      <c r="AB1450" s="93"/>
      <c r="AC1450" s="93"/>
      <c r="AD1450" s="93"/>
      <c r="AE1450" s="93"/>
      <c r="AF1450" s="93"/>
      <c r="AG1450" s="93"/>
      <c r="AH1450" s="93"/>
      <c r="AI1450" s="93"/>
      <c r="AJ1450" s="93"/>
      <c r="AK1450" s="93"/>
      <c r="AL1450" s="93"/>
    </row>
    <row r="1451" spans="1:38" ht="5.25" customHeight="1">
      <c r="A1451" s="23"/>
      <c r="B1451" s="23"/>
      <c r="C1451" s="57"/>
      <c r="D1451" s="30"/>
      <c r="E1451" s="47"/>
      <c r="F1451" s="57"/>
      <c r="G1451" s="30"/>
      <c r="H1451" s="47"/>
      <c r="I1451" s="45"/>
      <c r="J1451" s="93"/>
      <c r="K1451" s="93"/>
      <c r="L1451" s="93"/>
      <c r="M1451" s="93"/>
      <c r="N1451" s="93"/>
      <c r="O1451" s="93"/>
      <c r="P1451" s="93"/>
      <c r="Q1451" s="93"/>
      <c r="R1451" s="160" t="s">
        <v>120</v>
      </c>
      <c r="S1451" s="159" t="s">
        <v>121</v>
      </c>
      <c r="T1451" s="159"/>
      <c r="U1451" s="159"/>
      <c r="V1451" s="159" t="str">
        <f>L1640</f>
        <v>2018-2019</v>
      </c>
      <c r="W1451" s="93"/>
      <c r="X1451" s="93"/>
      <c r="Y1451" s="93"/>
      <c r="Z1451" s="93"/>
      <c r="AA1451" s="93"/>
      <c r="AB1451" s="93"/>
      <c r="AC1451" s="93"/>
      <c r="AD1451" s="93"/>
      <c r="AE1451" s="93"/>
      <c r="AF1451" s="93"/>
      <c r="AG1451" s="93"/>
      <c r="AH1451" s="93"/>
      <c r="AI1451" s="93"/>
      <c r="AJ1451" s="93"/>
      <c r="AK1451" s="93"/>
      <c r="AL1451" s="93"/>
    </row>
    <row r="1452" spans="1:38" ht="17.25" customHeight="1">
      <c r="A1452" s="26" t="s">
        <v>53</v>
      </c>
      <c r="B1452" s="26"/>
      <c r="C1452" s="59">
        <f>SUM([1]C06!$C$330:$C$350)</f>
        <v>380121</v>
      </c>
      <c r="D1452" s="30"/>
      <c r="E1452" s="59">
        <f>SUM([1]C06!$D$330:$D$350)</f>
        <v>166367</v>
      </c>
      <c r="F1452" s="25">
        <f>IF(C1452=0,0,((E1452-C1452)/C1452))</f>
        <v>-0.56233146813777724</v>
      </c>
      <c r="G1452" s="30"/>
      <c r="H1452" s="59">
        <f>SUM([1]C06!$E$330:$E$343,[1]C06!$E$345:$E$346,[1]C06!$E$349:$E$350)</f>
        <v>220226</v>
      </c>
      <c r="I1452" s="5">
        <f t="shared" ref="I1452:I1455" si="55">IF(E1452=0,0,((H1452-E1452)/E1452))</f>
        <v>0.32373607746728617</v>
      </c>
      <c r="J1452" s="93"/>
      <c r="K1452" s="102"/>
      <c r="L1452" s="93"/>
      <c r="M1452" s="93"/>
      <c r="N1452" s="93"/>
      <c r="O1452" s="93"/>
      <c r="P1452" s="93"/>
      <c r="Q1452" s="93"/>
      <c r="R1452" s="159"/>
      <c r="S1452" s="159" t="str">
        <f>E1640</f>
        <v>2015-2016</v>
      </c>
      <c r="T1452" s="159" t="str">
        <f>H1640</f>
        <v>2016-2017</v>
      </c>
      <c r="U1452" s="159" t="str">
        <f>J1640</f>
        <v>2017-2018</v>
      </c>
      <c r="V1452" s="161">
        <f>L1646</f>
        <v>200</v>
      </c>
      <c r="W1452" s="93"/>
      <c r="X1452" s="93"/>
      <c r="Y1452" s="93"/>
      <c r="Z1452" s="93"/>
      <c r="AA1452" s="93"/>
      <c r="AB1452" s="93"/>
      <c r="AC1452" s="93"/>
      <c r="AD1452" s="93"/>
      <c r="AE1452" s="93"/>
      <c r="AF1452" s="93"/>
      <c r="AG1452" s="93"/>
      <c r="AH1452" s="93"/>
      <c r="AI1452" s="93"/>
      <c r="AJ1452" s="93"/>
      <c r="AK1452" s="93"/>
      <c r="AL1452" s="93"/>
    </row>
    <row r="1453" spans="1:38" ht="15" customHeight="1">
      <c r="A1453" s="26" t="s">
        <v>55</v>
      </c>
      <c r="B1453" s="158">
        <v>7</v>
      </c>
      <c r="C1453" s="59">
        <v>0</v>
      </c>
      <c r="D1453" s="30"/>
      <c r="E1453" s="59">
        <v>0</v>
      </c>
      <c r="F1453" s="25">
        <f t="shared" ref="F1453:F1483" si="56">IF(C1453=0,0,((E1453-C1453)/C1453))</f>
        <v>0</v>
      </c>
      <c r="G1453" s="30"/>
      <c r="H1453" s="56">
        <v>0</v>
      </c>
      <c r="I1453" s="5">
        <f t="shared" si="55"/>
        <v>0</v>
      </c>
      <c r="J1453" s="93"/>
      <c r="K1453" s="93"/>
      <c r="L1453" s="93"/>
      <c r="M1453" s="93"/>
      <c r="N1453" s="93"/>
      <c r="O1453" s="93"/>
      <c r="P1453" s="93"/>
      <c r="Q1453" s="93"/>
      <c r="R1453" s="159" t="str">
        <f>A1646</f>
        <v>FTE Enrollment (incl. Virtual)*</v>
      </c>
      <c r="S1453" s="161">
        <f>E1646</f>
        <v>172.5</v>
      </c>
      <c r="T1453" s="161">
        <f>H1646</f>
        <v>193</v>
      </c>
      <c r="U1453" s="161">
        <f>J1646</f>
        <v>199.5</v>
      </c>
      <c r="V1453" s="93"/>
      <c r="W1453" s="93"/>
      <c r="X1453" s="93"/>
      <c r="Y1453" s="93"/>
      <c r="Z1453" s="93"/>
      <c r="AA1453" s="93"/>
      <c r="AB1453" s="93"/>
      <c r="AC1453" s="93"/>
      <c r="AD1453" s="93"/>
      <c r="AE1453" s="93"/>
      <c r="AF1453" s="93"/>
      <c r="AG1453" s="93"/>
      <c r="AH1453" s="93"/>
      <c r="AI1453" s="93"/>
      <c r="AJ1453" s="93"/>
      <c r="AK1453" s="93"/>
      <c r="AL1453" s="93"/>
    </row>
    <row r="1454" spans="1:38">
      <c r="A1454" s="7" t="s">
        <v>54</v>
      </c>
      <c r="B1454" s="126"/>
      <c r="C1454" s="59">
        <f>SUM([1]C08!$C$306:$C$323)</f>
        <v>113865</v>
      </c>
      <c r="D1454" s="30"/>
      <c r="E1454" s="59">
        <f>SUM([1]C08!$D$306:$D$323)</f>
        <v>216354</v>
      </c>
      <c r="F1454" s="25">
        <f>IF(C1454=0,0,((E1454-C1454)/C1454))</f>
        <v>0.90009221446449739</v>
      </c>
      <c r="G1454" s="30"/>
      <c r="H1454" s="55">
        <f>SUM([1]C08!$E$306:$E$323)</f>
        <v>154578</v>
      </c>
      <c r="I1454" s="5">
        <f t="shared" si="55"/>
        <v>-0.28553204470451204</v>
      </c>
      <c r="J1454" s="93"/>
      <c r="K1454" s="102"/>
      <c r="L1454" s="93"/>
      <c r="M1454" s="93"/>
      <c r="N1454" s="93"/>
      <c r="O1454" s="93"/>
      <c r="P1454" s="93"/>
      <c r="Q1454" s="93"/>
      <c r="R1454" s="93"/>
      <c r="S1454" s="93"/>
      <c r="T1454" s="93"/>
      <c r="U1454" s="93"/>
      <c r="V1454" s="93"/>
      <c r="W1454" s="93"/>
      <c r="X1454" s="93"/>
      <c r="Y1454" s="93"/>
      <c r="Z1454" s="93"/>
      <c r="AA1454" s="93"/>
      <c r="AB1454" s="93"/>
      <c r="AC1454" s="93"/>
      <c r="AD1454" s="93"/>
      <c r="AE1454" s="93"/>
      <c r="AF1454" s="93"/>
      <c r="AG1454" s="93"/>
      <c r="AH1454" s="93"/>
      <c r="AI1454" s="93"/>
      <c r="AJ1454" s="93"/>
      <c r="AK1454" s="93"/>
      <c r="AL1454" s="93"/>
    </row>
    <row r="1455" spans="1:38">
      <c r="A1455" s="7" t="s">
        <v>57</v>
      </c>
      <c r="B1455" s="126"/>
      <c r="C1455" s="59">
        <f>[1]C011!$C$179</f>
        <v>0</v>
      </c>
      <c r="D1455" s="30"/>
      <c r="E1455" s="59">
        <v>0</v>
      </c>
      <c r="F1455" s="25">
        <f>IF(C1455=0,0,((E1455-C1455)/C1455))</f>
        <v>0</v>
      </c>
      <c r="G1455" s="30"/>
      <c r="H1455" s="61">
        <v>0</v>
      </c>
      <c r="I1455" s="5">
        <f t="shared" si="55"/>
        <v>0</v>
      </c>
      <c r="J1455" s="93"/>
      <c r="K1455" s="93"/>
      <c r="L1455" s="93"/>
      <c r="M1455" s="93"/>
      <c r="N1455" s="93"/>
      <c r="O1455" s="93"/>
      <c r="P1455" s="93"/>
      <c r="Q1455" s="93"/>
      <c r="R1455" s="93"/>
      <c r="S1455" s="93"/>
      <c r="T1455" s="93"/>
      <c r="U1455" s="93"/>
      <c r="V1455" s="93"/>
      <c r="W1455" s="93"/>
      <c r="X1455" s="93"/>
      <c r="Y1455" s="93"/>
      <c r="Z1455" s="93"/>
      <c r="AA1455" s="93"/>
      <c r="AB1455" s="93"/>
      <c r="AC1455" s="93"/>
      <c r="AD1455" s="93"/>
      <c r="AE1455" s="93"/>
      <c r="AF1455" s="93"/>
      <c r="AG1455" s="93"/>
      <c r="AH1455" s="93"/>
      <c r="AI1455" s="93"/>
      <c r="AJ1455" s="93"/>
      <c r="AK1455" s="93"/>
      <c r="AL1455" s="93"/>
    </row>
    <row r="1456" spans="1:38">
      <c r="A1456" s="7" t="s">
        <v>59</v>
      </c>
      <c r="B1456" s="126"/>
      <c r="C1456" s="59">
        <f>[1]C013!$C$178</f>
        <v>0</v>
      </c>
      <c r="D1456" s="30"/>
      <c r="E1456" s="59">
        <v>0</v>
      </c>
      <c r="F1456" s="25" t="s">
        <v>244</v>
      </c>
      <c r="G1456" s="30"/>
      <c r="H1456" s="61">
        <v>0</v>
      </c>
      <c r="I1456" s="5" t="s">
        <v>244</v>
      </c>
      <c r="J1456" s="93"/>
      <c r="K1456" s="93"/>
      <c r="L1456" s="93"/>
      <c r="M1456" s="93"/>
      <c r="N1456" s="93"/>
      <c r="O1456" s="93"/>
      <c r="P1456" s="93"/>
      <c r="Q1456" s="93"/>
      <c r="R1456" s="93"/>
      <c r="S1456" s="93"/>
      <c r="T1456" s="93"/>
      <c r="U1456" s="93"/>
      <c r="V1456" s="93"/>
      <c r="W1456" s="93"/>
      <c r="X1456" s="93"/>
      <c r="Y1456" s="93"/>
      <c r="Z1456" s="93"/>
      <c r="AA1456" s="93"/>
      <c r="AB1456" s="93"/>
      <c r="AC1456" s="93"/>
      <c r="AD1456" s="93"/>
      <c r="AE1456" s="93"/>
      <c r="AF1456" s="93"/>
      <c r="AG1456" s="93"/>
      <c r="AH1456" s="93"/>
      <c r="AI1456" s="93"/>
      <c r="AJ1456" s="93"/>
      <c r="AK1456" s="93"/>
      <c r="AL1456" s="93"/>
    </row>
    <row r="1457" spans="1:38">
      <c r="A1457" s="7" t="s">
        <v>60</v>
      </c>
      <c r="B1457" s="126">
        <v>14</v>
      </c>
      <c r="C1457" s="59">
        <f>[1]C014!$C$179</f>
        <v>0</v>
      </c>
      <c r="D1457" s="30"/>
      <c r="E1457" s="59">
        <v>0</v>
      </c>
      <c r="F1457" s="25" t="s">
        <v>244</v>
      </c>
      <c r="G1457" s="30"/>
      <c r="H1457" s="56">
        <v>0</v>
      </c>
      <c r="I1457" s="5" t="s">
        <v>244</v>
      </c>
      <c r="J1457" s="93"/>
      <c r="K1457" s="93"/>
      <c r="L1457" s="93"/>
      <c r="M1457" s="93"/>
      <c r="N1457" s="93"/>
      <c r="O1457" s="93"/>
      <c r="P1457" s="93"/>
      <c r="Q1457" s="93"/>
      <c r="R1457" s="93"/>
      <c r="S1457" s="93"/>
      <c r="T1457" s="93"/>
      <c r="U1457" s="93"/>
      <c r="V1457" s="93"/>
      <c r="W1457" s="93"/>
      <c r="X1457" s="93"/>
      <c r="Y1457" s="93"/>
      <c r="Z1457" s="93"/>
      <c r="AA1457" s="93"/>
      <c r="AB1457" s="93"/>
      <c r="AC1457" s="93"/>
      <c r="AD1457" s="93"/>
      <c r="AE1457" s="93"/>
      <c r="AF1457" s="93"/>
      <c r="AG1457" s="93"/>
      <c r="AH1457" s="93"/>
      <c r="AI1457" s="93"/>
      <c r="AJ1457" s="93"/>
      <c r="AK1457" s="93"/>
      <c r="AL1457" s="93"/>
    </row>
    <row r="1458" spans="1:38">
      <c r="A1458" s="7" t="s">
        <v>62</v>
      </c>
      <c r="B1458" s="126"/>
      <c r="C1458" s="59">
        <f>[1]C015!$C$174</f>
        <v>0</v>
      </c>
      <c r="D1458" s="30"/>
      <c r="E1458" s="59">
        <v>0</v>
      </c>
      <c r="F1458" s="25" t="s">
        <v>244</v>
      </c>
      <c r="G1458" s="30"/>
      <c r="H1458" s="56">
        <v>0</v>
      </c>
      <c r="I1458" s="5" t="s">
        <v>244</v>
      </c>
      <c r="J1458" s="93"/>
      <c r="K1458" s="93"/>
      <c r="L1458" s="93"/>
      <c r="M1458" s="93"/>
      <c r="N1458" s="93"/>
      <c r="O1458" s="93"/>
      <c r="P1458" s="93"/>
      <c r="Q1458" s="93"/>
      <c r="R1458" s="93"/>
      <c r="S1458" s="93"/>
      <c r="T1458" s="93"/>
      <c r="U1458" s="93"/>
      <c r="V1458" s="93"/>
      <c r="W1458" s="93"/>
      <c r="X1458" s="93"/>
      <c r="Y1458" s="93"/>
      <c r="Z1458" s="93"/>
      <c r="AA1458" s="93"/>
      <c r="AB1458" s="93"/>
      <c r="AC1458" s="93"/>
      <c r="AD1458" s="93"/>
      <c r="AE1458" s="93"/>
      <c r="AF1458" s="93"/>
      <c r="AG1458" s="93"/>
      <c r="AH1458" s="93"/>
      <c r="AI1458" s="93"/>
      <c r="AJ1458" s="93"/>
      <c r="AK1458" s="93"/>
      <c r="AL1458" s="93"/>
    </row>
    <row r="1459" spans="1:38">
      <c r="A1459" s="7" t="s">
        <v>63</v>
      </c>
      <c r="B1459" s="126"/>
      <c r="C1459" s="59">
        <v>0</v>
      </c>
      <c r="D1459" s="30"/>
      <c r="E1459" s="59">
        <v>0</v>
      </c>
      <c r="F1459" s="25" t="s">
        <v>244</v>
      </c>
      <c r="G1459" s="30"/>
      <c r="H1459" s="56">
        <v>0</v>
      </c>
      <c r="I1459" s="5" t="s">
        <v>244</v>
      </c>
      <c r="J1459" s="93"/>
      <c r="K1459" s="93"/>
      <c r="L1459" s="93"/>
      <c r="M1459" s="93"/>
      <c r="N1459" s="93"/>
      <c r="O1459" s="93"/>
      <c r="P1459" s="93"/>
      <c r="Q1459" s="93"/>
      <c r="R1459" s="93"/>
      <c r="S1459" s="93"/>
      <c r="T1459" s="93"/>
      <c r="U1459" s="93"/>
      <c r="V1459" s="93"/>
      <c r="W1459" s="93"/>
      <c r="X1459" s="93"/>
      <c r="Y1459" s="93"/>
      <c r="Z1459" s="93"/>
      <c r="AA1459" s="93"/>
      <c r="AB1459" s="93"/>
      <c r="AC1459" s="93"/>
      <c r="AD1459" s="93"/>
      <c r="AE1459" s="93"/>
      <c r="AF1459" s="93"/>
      <c r="AG1459" s="93"/>
      <c r="AH1459" s="93"/>
      <c r="AI1459" s="93"/>
      <c r="AJ1459" s="93"/>
      <c r="AK1459" s="93"/>
      <c r="AL1459" s="93"/>
    </row>
    <row r="1460" spans="1:38">
      <c r="A1460" s="7" t="s">
        <v>107</v>
      </c>
      <c r="B1460" s="126">
        <v>18</v>
      </c>
      <c r="C1460" s="59">
        <f>[1]C018!$C$182</f>
        <v>0</v>
      </c>
      <c r="D1460" s="30"/>
      <c r="E1460" s="59">
        <v>0</v>
      </c>
      <c r="F1460" s="25" t="s">
        <v>244</v>
      </c>
      <c r="G1460" s="30"/>
      <c r="H1460" s="56">
        <v>0</v>
      </c>
      <c r="I1460" s="5" t="s">
        <v>244</v>
      </c>
      <c r="J1460" s="93"/>
      <c r="K1460" s="93"/>
      <c r="L1460" s="93"/>
      <c r="M1460" s="93"/>
      <c r="N1460" s="93"/>
      <c r="O1460" s="93"/>
      <c r="P1460" s="93"/>
      <c r="Q1460" s="93"/>
      <c r="R1460" s="93"/>
      <c r="S1460" s="93"/>
      <c r="T1460" s="93"/>
      <c r="U1460" s="93"/>
      <c r="V1460" s="93"/>
      <c r="W1460" s="93"/>
      <c r="X1460" s="93"/>
      <c r="Y1460" s="93"/>
      <c r="Z1460" s="93"/>
      <c r="AA1460" s="93"/>
      <c r="AB1460" s="93"/>
      <c r="AC1460" s="93"/>
      <c r="AD1460" s="93"/>
      <c r="AE1460" s="93"/>
      <c r="AF1460" s="93"/>
      <c r="AG1460" s="93"/>
      <c r="AH1460" s="93"/>
      <c r="AI1460" s="93"/>
      <c r="AJ1460" s="93"/>
      <c r="AK1460" s="93"/>
      <c r="AL1460" s="93"/>
    </row>
    <row r="1461" spans="1:38">
      <c r="A1461" s="7" t="s">
        <v>66</v>
      </c>
      <c r="B1461" s="126"/>
      <c r="C1461" s="59">
        <f>[1]C019!$C$30</f>
        <v>0</v>
      </c>
      <c r="D1461" s="30"/>
      <c r="E1461" s="59">
        <f>[1]C019!$D$30</f>
        <v>0</v>
      </c>
      <c r="F1461" s="25">
        <f t="shared" si="56"/>
        <v>0</v>
      </c>
      <c r="G1461" s="30"/>
      <c r="H1461" s="56">
        <v>0</v>
      </c>
      <c r="I1461" s="5">
        <f t="shared" ref="I1461:I1468" si="57">IF(E1461=0,0,((H1461-E1461)/E1461))</f>
        <v>0</v>
      </c>
      <c r="J1461" s="93"/>
      <c r="K1461" s="93"/>
      <c r="L1461" s="93"/>
      <c r="M1461" s="93"/>
      <c r="N1461" s="93"/>
      <c r="O1461" s="93"/>
      <c r="P1461" s="93"/>
      <c r="Q1461" s="93"/>
      <c r="R1461" s="93"/>
      <c r="S1461" s="93"/>
      <c r="T1461" s="93"/>
      <c r="U1461" s="93"/>
      <c r="V1461" s="93"/>
      <c r="W1461" s="93"/>
      <c r="X1461" s="93"/>
      <c r="Y1461" s="93"/>
      <c r="Z1461" s="93"/>
      <c r="AA1461" s="93"/>
      <c r="AB1461" s="93"/>
      <c r="AC1461" s="93"/>
      <c r="AD1461" s="93"/>
      <c r="AE1461" s="93"/>
      <c r="AF1461" s="93"/>
      <c r="AG1461" s="93"/>
      <c r="AH1461" s="93"/>
      <c r="AI1461" s="93"/>
      <c r="AJ1461" s="93"/>
      <c r="AK1461" s="93"/>
      <c r="AL1461" s="93"/>
    </row>
    <row r="1462" spans="1:38">
      <c r="A1462" s="7" t="s">
        <v>67</v>
      </c>
      <c r="B1462" s="126">
        <v>22</v>
      </c>
      <c r="C1462" s="59">
        <v>0</v>
      </c>
      <c r="D1462" s="30"/>
      <c r="E1462" s="59">
        <v>0</v>
      </c>
      <c r="F1462" s="25">
        <f t="shared" si="56"/>
        <v>0</v>
      </c>
      <c r="G1462" s="30"/>
      <c r="H1462" s="56">
        <v>0</v>
      </c>
      <c r="I1462" s="5">
        <f t="shared" si="57"/>
        <v>0</v>
      </c>
      <c r="J1462" s="93"/>
      <c r="K1462" s="93"/>
      <c r="L1462" s="93"/>
      <c r="M1462" s="93"/>
      <c r="N1462" s="93"/>
      <c r="O1462" s="93"/>
      <c r="P1462" s="93"/>
      <c r="Q1462" s="93"/>
      <c r="R1462" s="93"/>
      <c r="S1462" s="93" t="s">
        <v>122</v>
      </c>
      <c r="T1462" s="93"/>
      <c r="U1462" s="93"/>
      <c r="V1462" s="93"/>
      <c r="W1462" s="93"/>
      <c r="X1462" s="93"/>
      <c r="Y1462" s="93"/>
      <c r="Z1462" s="93"/>
      <c r="AA1462" s="93"/>
      <c r="AB1462" s="93"/>
      <c r="AC1462" s="93"/>
      <c r="AD1462" s="93"/>
      <c r="AE1462" s="93"/>
      <c r="AF1462" s="93"/>
      <c r="AG1462" s="93"/>
      <c r="AH1462" s="93"/>
      <c r="AI1462" s="93"/>
      <c r="AJ1462" s="93"/>
      <c r="AK1462" s="93"/>
      <c r="AL1462" s="93"/>
    </row>
    <row r="1463" spans="1:38">
      <c r="A1463" s="7" t="s">
        <v>68</v>
      </c>
      <c r="B1463" s="126">
        <v>24</v>
      </c>
      <c r="C1463" s="59">
        <v>0</v>
      </c>
      <c r="D1463" s="30"/>
      <c r="E1463" s="59">
        <v>0</v>
      </c>
      <c r="F1463" s="25">
        <f t="shared" si="56"/>
        <v>0</v>
      </c>
      <c r="G1463" s="30"/>
      <c r="H1463" s="56">
        <v>0</v>
      </c>
      <c r="I1463" s="5">
        <f t="shared" si="57"/>
        <v>0</v>
      </c>
      <c r="J1463" s="93"/>
      <c r="K1463" s="93"/>
      <c r="L1463" s="93"/>
      <c r="M1463" s="93"/>
      <c r="N1463" s="93"/>
      <c r="O1463" s="93"/>
      <c r="P1463" s="93"/>
      <c r="Q1463" s="93"/>
      <c r="R1463" s="93"/>
      <c r="S1463" s="93" t="str">
        <f>C1640</f>
        <v>2014-2015</v>
      </c>
      <c r="T1463" s="93" t="str">
        <f>E1640</f>
        <v>2015-2016</v>
      </c>
      <c r="U1463" s="93" t="str">
        <f>H1640</f>
        <v>2016-2017</v>
      </c>
      <c r="V1463" s="93" t="str">
        <f>J1640</f>
        <v>2017-2018</v>
      </c>
      <c r="W1463" s="93" t="str">
        <f>L1640</f>
        <v>2018-2019</v>
      </c>
      <c r="X1463" s="93"/>
      <c r="Y1463" s="93" t="s">
        <v>123</v>
      </c>
      <c r="Z1463" s="93"/>
      <c r="AA1463" s="93"/>
      <c r="AB1463" s="93"/>
      <c r="AC1463" s="93"/>
      <c r="AD1463" s="93"/>
      <c r="AE1463" s="93"/>
      <c r="AF1463" s="93"/>
      <c r="AG1463" s="93"/>
      <c r="AH1463" s="93"/>
      <c r="AI1463" s="93"/>
      <c r="AJ1463" s="93"/>
      <c r="AK1463" s="93"/>
      <c r="AL1463" s="93"/>
    </row>
    <row r="1464" spans="1:38">
      <c r="A1464" s="7" t="s">
        <v>69</v>
      </c>
      <c r="B1464" s="126">
        <v>26</v>
      </c>
      <c r="C1464" s="59">
        <f>[1]C026!$C$81</f>
        <v>0</v>
      </c>
      <c r="D1464" s="30"/>
      <c r="E1464" s="59">
        <v>0</v>
      </c>
      <c r="F1464" s="25" t="s">
        <v>244</v>
      </c>
      <c r="G1464" s="30"/>
      <c r="H1464" s="56">
        <v>0</v>
      </c>
      <c r="I1464" s="5" t="s">
        <v>244</v>
      </c>
      <c r="J1464" s="93"/>
      <c r="K1464" s="93"/>
      <c r="L1464" s="93"/>
      <c r="M1464" s="93"/>
      <c r="N1464" s="93"/>
      <c r="O1464" s="93"/>
      <c r="P1464" s="93"/>
      <c r="Q1464" s="93"/>
      <c r="R1464" s="93" t="str">
        <f>A1644</f>
        <v>FTE Enrollment (excl. Virtual)*</v>
      </c>
      <c r="S1464" s="162">
        <f>C1644</f>
        <v>185.5</v>
      </c>
      <c r="T1464" s="162">
        <f>E1644</f>
        <v>172.5</v>
      </c>
      <c r="U1464" s="162">
        <f>H1644</f>
        <v>193</v>
      </c>
      <c r="V1464" s="162">
        <f>J1644</f>
        <v>199.5</v>
      </c>
      <c r="W1464" s="162">
        <f>L1644</f>
        <v>200</v>
      </c>
      <c r="X1464" s="93"/>
      <c r="Y1464" s="93"/>
      <c r="Z1464" s="93" t="str">
        <f t="shared" ref="Z1464:AD1465" si="58">S1463</f>
        <v>2014-2015</v>
      </c>
      <c r="AA1464" s="93" t="str">
        <f t="shared" si="58"/>
        <v>2015-2016</v>
      </c>
      <c r="AB1464" s="93" t="str">
        <f t="shared" si="58"/>
        <v>2016-2017</v>
      </c>
      <c r="AC1464" s="93" t="str">
        <f t="shared" si="58"/>
        <v>2017-2018</v>
      </c>
      <c r="AD1464" s="93" t="str">
        <f t="shared" si="58"/>
        <v>2018-2019</v>
      </c>
      <c r="AE1464" s="93"/>
      <c r="AF1464" s="93"/>
      <c r="AG1464" s="93"/>
      <c r="AH1464" s="93"/>
      <c r="AI1464" s="93"/>
      <c r="AJ1464" s="93"/>
      <c r="AK1464" s="93"/>
      <c r="AL1464" s="93"/>
    </row>
    <row r="1465" spans="1:38">
      <c r="A1465" s="7" t="s">
        <v>70</v>
      </c>
      <c r="B1465" s="126">
        <v>28</v>
      </c>
      <c r="C1465" s="59">
        <f>[1]C028!$C$107</f>
        <v>0</v>
      </c>
      <c r="D1465" s="30"/>
      <c r="E1465" s="59">
        <v>0</v>
      </c>
      <c r="F1465" s="25" t="s">
        <v>244</v>
      </c>
      <c r="G1465" s="30"/>
      <c r="H1465" s="56">
        <v>0</v>
      </c>
      <c r="I1465" s="5" t="s">
        <v>244</v>
      </c>
      <c r="J1465" s="93"/>
      <c r="K1465" s="93"/>
      <c r="L1465" s="93"/>
      <c r="M1465" s="93"/>
      <c r="N1465" s="93" t="s">
        <v>231</v>
      </c>
      <c r="O1465" s="93"/>
      <c r="P1465" s="93"/>
      <c r="Q1465" s="93"/>
      <c r="R1465" s="93"/>
      <c r="S1465" s="93"/>
      <c r="T1465" s="93"/>
      <c r="U1465" s="93"/>
      <c r="V1465" s="93"/>
      <c r="W1465" s="93"/>
      <c r="X1465" s="93"/>
      <c r="Y1465" s="93" t="str">
        <f>R1464</f>
        <v>FTE Enrollment (excl. Virtual)*</v>
      </c>
      <c r="Z1465" s="162">
        <f t="shared" si="58"/>
        <v>185.5</v>
      </c>
      <c r="AA1465" s="162">
        <f t="shared" si="58"/>
        <v>172.5</v>
      </c>
      <c r="AB1465" s="162">
        <f t="shared" si="58"/>
        <v>193</v>
      </c>
      <c r="AC1465" s="162">
        <f t="shared" si="58"/>
        <v>199.5</v>
      </c>
      <c r="AD1465" s="162">
        <f t="shared" si="58"/>
        <v>200</v>
      </c>
      <c r="AE1465" s="93"/>
      <c r="AF1465" s="93"/>
      <c r="AG1465" s="93"/>
      <c r="AH1465" s="93"/>
      <c r="AI1465" s="93"/>
      <c r="AJ1465" s="93"/>
      <c r="AK1465" s="93"/>
      <c r="AL1465" s="93"/>
    </row>
    <row r="1466" spans="1:38">
      <c r="A1466" s="7" t="s">
        <v>72</v>
      </c>
      <c r="B1466" s="126">
        <v>29</v>
      </c>
      <c r="C1466" s="59">
        <f>[1]C029!$C$183</f>
        <v>0</v>
      </c>
      <c r="D1466" s="30"/>
      <c r="E1466" s="59">
        <v>0</v>
      </c>
      <c r="F1466" s="25" t="s">
        <v>244</v>
      </c>
      <c r="G1466" s="30"/>
      <c r="H1466" s="56">
        <v>0</v>
      </c>
      <c r="I1466" s="5" t="s">
        <v>244</v>
      </c>
      <c r="J1466" s="93"/>
      <c r="K1466" s="93"/>
      <c r="L1466" s="93"/>
      <c r="M1466" s="93"/>
      <c r="N1466" s="93"/>
      <c r="O1466" s="93"/>
      <c r="P1466" s="93"/>
      <c r="Q1466" s="93"/>
      <c r="R1466" s="93"/>
      <c r="S1466" s="93"/>
      <c r="T1466" s="93"/>
      <c r="U1466" s="93"/>
      <c r="V1466" s="93"/>
      <c r="W1466" s="93"/>
      <c r="X1466" s="93"/>
      <c r="Y1466" s="93" t="str">
        <f t="shared" ref="Y1466:AD1467" si="59">R1469</f>
        <v xml:space="preserve"> Free Meals</v>
      </c>
      <c r="Z1466" s="163">
        <f t="shared" si="59"/>
        <v>44</v>
      </c>
      <c r="AA1466" s="163">
        <f t="shared" si="59"/>
        <v>41</v>
      </c>
      <c r="AB1466" s="163">
        <f t="shared" si="59"/>
        <v>59</v>
      </c>
      <c r="AC1466" s="163">
        <f t="shared" si="59"/>
        <v>70</v>
      </c>
      <c r="AD1466" s="163">
        <f t="shared" si="59"/>
        <v>70</v>
      </c>
      <c r="AE1466" s="93"/>
      <c r="AF1466" s="93"/>
      <c r="AG1466" s="93"/>
      <c r="AH1466" s="93"/>
      <c r="AI1466" s="93"/>
      <c r="AJ1466" s="93"/>
      <c r="AK1466" s="93"/>
      <c r="AL1466" s="93"/>
    </row>
    <row r="1467" spans="1:38">
      <c r="A1467" s="7" t="s">
        <v>56</v>
      </c>
      <c r="B1467" s="126"/>
      <c r="C1467" s="59">
        <v>0</v>
      </c>
      <c r="D1467" s="30"/>
      <c r="E1467" s="59">
        <v>0</v>
      </c>
      <c r="F1467" s="25" t="s">
        <v>244</v>
      </c>
      <c r="G1467" s="30"/>
      <c r="H1467" s="445">
        <v>0</v>
      </c>
      <c r="I1467" s="5" t="s">
        <v>244</v>
      </c>
      <c r="J1467" s="93"/>
      <c r="K1467" s="93"/>
      <c r="L1467" s="93"/>
      <c r="M1467" s="93"/>
      <c r="N1467" s="93"/>
      <c r="O1467" s="93"/>
      <c r="P1467" s="93"/>
      <c r="Q1467" s="93"/>
      <c r="R1467" s="93"/>
      <c r="S1467" s="93" t="s">
        <v>124</v>
      </c>
      <c r="T1467" s="93"/>
      <c r="U1467" s="93"/>
      <c r="V1467" s="93"/>
      <c r="W1467" s="93"/>
      <c r="X1467" s="93"/>
      <c r="Y1467" s="93" t="str">
        <f t="shared" si="59"/>
        <v>Reduced Meals</v>
      </c>
      <c r="Z1467" s="163">
        <f t="shared" si="59"/>
        <v>36</v>
      </c>
      <c r="AA1467" s="163">
        <f t="shared" si="59"/>
        <v>27</v>
      </c>
      <c r="AB1467" s="163">
        <f t="shared" si="59"/>
        <v>28</v>
      </c>
      <c r="AC1467" s="163">
        <f t="shared" si="59"/>
        <v>23</v>
      </c>
      <c r="AD1467" s="163">
        <f t="shared" si="59"/>
        <v>27</v>
      </c>
      <c r="AE1467" s="93"/>
      <c r="AF1467" s="93"/>
      <c r="AG1467" s="93"/>
      <c r="AH1467" s="93"/>
      <c r="AI1467" s="93"/>
      <c r="AJ1467" s="93"/>
      <c r="AK1467" s="93"/>
      <c r="AL1467" s="93"/>
    </row>
    <row r="1468" spans="1:38">
      <c r="A1468" s="7" t="s">
        <v>73</v>
      </c>
      <c r="B1468" s="126"/>
      <c r="C1468" s="59">
        <f>[1]C033!$C$28</f>
        <v>0</v>
      </c>
      <c r="D1468" s="30"/>
      <c r="E1468" s="59">
        <f>[1]C033!$D$28</f>
        <v>0</v>
      </c>
      <c r="F1468" s="25">
        <f t="shared" si="56"/>
        <v>0</v>
      </c>
      <c r="G1468" s="30"/>
      <c r="H1468" s="56">
        <f>[1]C033!$E$28</f>
        <v>0</v>
      </c>
      <c r="I1468" s="5">
        <f t="shared" si="57"/>
        <v>0</v>
      </c>
      <c r="J1468" s="93"/>
      <c r="K1468" s="93"/>
      <c r="L1468" s="93"/>
      <c r="M1468" s="93"/>
      <c r="N1468" s="93"/>
      <c r="O1468" s="93"/>
      <c r="P1468" s="93"/>
      <c r="Q1468" s="93"/>
      <c r="R1468" s="93"/>
      <c r="S1468" s="93" t="str">
        <f>C1640</f>
        <v>2014-2015</v>
      </c>
      <c r="T1468" s="93" t="str">
        <f>E1640</f>
        <v>2015-2016</v>
      </c>
      <c r="U1468" s="93" t="str">
        <f>H1640</f>
        <v>2016-2017</v>
      </c>
      <c r="V1468" s="93" t="str">
        <f>J1640</f>
        <v>2017-2018</v>
      </c>
      <c r="W1468" s="93" t="str">
        <f>L1640</f>
        <v>2018-2019</v>
      </c>
      <c r="X1468" s="93"/>
      <c r="Y1468" s="93" t="str">
        <f>R1474</f>
        <v>FTE Enrollment (incl. Virtual)*</v>
      </c>
      <c r="Z1468" s="162">
        <f>S1474</f>
        <v>185.5</v>
      </c>
      <c r="AA1468" s="162">
        <f>T1474</f>
        <v>172.5</v>
      </c>
      <c r="AB1468" s="162">
        <f>U1474</f>
        <v>193</v>
      </c>
      <c r="AC1468" s="162">
        <f t="shared" ref="AC1468:AD1468" si="60">V1474</f>
        <v>199.5</v>
      </c>
      <c r="AD1468" s="162">
        <f t="shared" si="60"/>
        <v>200</v>
      </c>
      <c r="AE1468" s="93"/>
      <c r="AF1468" s="93"/>
      <c r="AG1468" s="93"/>
      <c r="AH1468" s="93"/>
      <c r="AI1468" s="93"/>
      <c r="AJ1468" s="93"/>
      <c r="AK1468" s="93"/>
      <c r="AL1468" s="93"/>
    </row>
    <row r="1469" spans="1:38">
      <c r="A1469" s="7" t="str">
        <f>A438</f>
        <v>Career and Postsecondary Ed.</v>
      </c>
      <c r="B1469" s="126">
        <v>34</v>
      </c>
      <c r="C1469" s="59">
        <f>[1]C034!$C$186</f>
        <v>0</v>
      </c>
      <c r="D1469" s="30"/>
      <c r="E1469" s="59">
        <v>0</v>
      </c>
      <c r="F1469" s="25" t="s">
        <v>244</v>
      </c>
      <c r="G1469" s="30"/>
      <c r="H1469" s="56">
        <v>0</v>
      </c>
      <c r="I1469" s="5" t="s">
        <v>244</v>
      </c>
      <c r="J1469" s="93"/>
      <c r="K1469" s="93"/>
      <c r="L1469" s="93"/>
      <c r="M1469" s="93"/>
      <c r="N1469" s="93"/>
      <c r="O1469" s="93"/>
      <c r="P1469" s="93"/>
      <c r="Q1469" s="93"/>
      <c r="R1469" s="93" t="str">
        <f>A1648</f>
        <v xml:space="preserve"> Free Meals</v>
      </c>
      <c r="S1469" s="163">
        <f>C1648</f>
        <v>44</v>
      </c>
      <c r="T1469" s="163">
        <f>E1648</f>
        <v>41</v>
      </c>
      <c r="U1469" s="163">
        <f>H1648</f>
        <v>59</v>
      </c>
      <c r="V1469" s="163">
        <f>J1648</f>
        <v>70</v>
      </c>
      <c r="W1469" s="163">
        <f>L1648</f>
        <v>70</v>
      </c>
      <c r="X1469" s="93"/>
      <c r="Y1469" s="93" t="s">
        <v>125</v>
      </c>
      <c r="Z1469" s="101">
        <f>SUM(Z1466:Z1467)</f>
        <v>80</v>
      </c>
      <c r="AA1469" s="101">
        <f t="shared" ref="AA1469:AC1469" si="61">SUM(AA1466:AA1467)</f>
        <v>68</v>
      </c>
      <c r="AB1469" s="101">
        <f t="shared" si="61"/>
        <v>87</v>
      </c>
      <c r="AC1469" s="101">
        <f t="shared" si="61"/>
        <v>93</v>
      </c>
      <c r="AD1469" s="101">
        <f>SUM(AD1466:AD1467)</f>
        <v>97</v>
      </c>
      <c r="AE1469" s="93"/>
      <c r="AF1469" s="93"/>
      <c r="AG1469" s="93"/>
      <c r="AH1469" s="93"/>
      <c r="AI1469" s="93"/>
      <c r="AJ1469" s="93"/>
      <c r="AK1469" s="93"/>
      <c r="AL1469" s="93"/>
    </row>
    <row r="1470" spans="1:38">
      <c r="A1470" s="7" t="s">
        <v>74</v>
      </c>
      <c r="B1470" s="126">
        <v>35</v>
      </c>
      <c r="C1470" s="59">
        <v>0</v>
      </c>
      <c r="D1470" s="30"/>
      <c r="E1470" s="59">
        <v>0</v>
      </c>
      <c r="F1470" s="25">
        <f t="shared" si="56"/>
        <v>0</v>
      </c>
      <c r="G1470" s="30"/>
      <c r="H1470" s="56">
        <v>0</v>
      </c>
      <c r="I1470" s="5">
        <f>IF(E1470=0,0,((H1470-E1470)/E1470))</f>
        <v>0</v>
      </c>
      <c r="J1470" s="93"/>
      <c r="K1470" s="93"/>
      <c r="L1470" s="93"/>
      <c r="M1470" s="93"/>
      <c r="N1470" s="93"/>
      <c r="O1470" s="93"/>
      <c r="P1470" s="93"/>
      <c r="Q1470" s="93"/>
      <c r="R1470" s="93" t="str">
        <f>A1650</f>
        <v>Reduced Meals</v>
      </c>
      <c r="S1470" s="163">
        <f>C1650</f>
        <v>36</v>
      </c>
      <c r="T1470" s="163">
        <f>E1650</f>
        <v>27</v>
      </c>
      <c r="U1470" s="163">
        <f>H1650</f>
        <v>28</v>
      </c>
      <c r="V1470" s="163">
        <f>J1650</f>
        <v>23</v>
      </c>
      <c r="W1470" s="163">
        <f>L1650</f>
        <v>27</v>
      </c>
      <c r="X1470" s="93"/>
      <c r="Y1470" s="93"/>
      <c r="Z1470" s="93"/>
      <c r="AA1470" s="93"/>
      <c r="AB1470" s="93"/>
      <c r="AC1470" s="93"/>
      <c r="AD1470" s="93"/>
      <c r="AE1470" s="93"/>
      <c r="AF1470" s="93"/>
      <c r="AG1470" s="93"/>
      <c r="AH1470" s="93"/>
      <c r="AI1470" s="93"/>
      <c r="AJ1470" s="93"/>
      <c r="AK1470" s="93"/>
      <c r="AL1470" s="93"/>
    </row>
    <row r="1471" spans="1:38">
      <c r="A1471" s="7" t="s">
        <v>108</v>
      </c>
      <c r="B1471" s="126"/>
      <c r="C1471" s="59">
        <f>[1]C042!$C$45</f>
        <v>0</v>
      </c>
      <c r="D1471" s="30"/>
      <c r="E1471" s="59">
        <f>[1]C042!$D$45</f>
        <v>0</v>
      </c>
      <c r="F1471" s="25">
        <f t="shared" si="56"/>
        <v>0</v>
      </c>
      <c r="G1471" s="30"/>
      <c r="H1471" s="55">
        <f>[1]C042!$E$45</f>
        <v>0</v>
      </c>
      <c r="I1471" s="5">
        <f>IF(E1471=0,0,((H1471-E1471)/E1471))</f>
        <v>0</v>
      </c>
      <c r="J1471" s="93"/>
      <c r="K1471" s="93"/>
      <c r="L1471" s="93"/>
      <c r="M1471" s="93"/>
      <c r="N1471" s="93"/>
      <c r="O1471" s="93"/>
      <c r="P1471" s="93"/>
      <c r="Q1471" s="93"/>
      <c r="R1471" s="93"/>
      <c r="S1471" s="93"/>
      <c r="T1471" s="93"/>
      <c r="U1471" s="93"/>
      <c r="V1471" s="93"/>
      <c r="W1471" s="93"/>
      <c r="X1471" s="93"/>
      <c r="Y1471" s="93"/>
      <c r="Z1471" s="93"/>
      <c r="AA1471" s="93"/>
      <c r="AB1471" s="93"/>
      <c r="AC1471" s="93"/>
      <c r="AD1471" s="93"/>
      <c r="AE1471" s="93"/>
      <c r="AF1471" s="93"/>
      <c r="AG1471" s="93"/>
      <c r="AH1471" s="93"/>
      <c r="AI1471" s="93"/>
      <c r="AJ1471" s="93"/>
      <c r="AK1471" s="93"/>
      <c r="AL1471" s="93"/>
    </row>
    <row r="1472" spans="1:38">
      <c r="A1472" s="7" t="s">
        <v>77</v>
      </c>
      <c r="B1472" s="126">
        <v>44</v>
      </c>
      <c r="C1472" s="59">
        <v>0</v>
      </c>
      <c r="D1472" s="30"/>
      <c r="E1472" s="59">
        <v>0</v>
      </c>
      <c r="F1472" s="25">
        <f t="shared" si="56"/>
        <v>0</v>
      </c>
      <c r="G1472" s="30"/>
      <c r="H1472" s="56">
        <v>0</v>
      </c>
      <c r="I1472" s="5">
        <f>IF(E1472=0,0,((H1472-E1472)/E1472))</f>
        <v>0</v>
      </c>
      <c r="J1472" s="93"/>
      <c r="K1472" s="93"/>
      <c r="L1472" s="93"/>
      <c r="M1472" s="93"/>
      <c r="N1472" s="102"/>
      <c r="O1472" s="93"/>
      <c r="P1472" s="93"/>
      <c r="Q1472" s="93"/>
      <c r="R1472" s="164" t="s">
        <v>126</v>
      </c>
      <c r="S1472" s="93" t="s">
        <v>127</v>
      </c>
      <c r="T1472" s="93"/>
      <c r="U1472" s="93"/>
      <c r="V1472" s="93"/>
      <c r="W1472" s="93"/>
      <c r="X1472" s="93"/>
      <c r="Y1472" s="93"/>
      <c r="Z1472" s="93"/>
      <c r="AA1472" s="93"/>
      <c r="AB1472" s="93"/>
      <c r="AC1472" s="93"/>
      <c r="AD1472" s="93"/>
      <c r="AE1472" s="93"/>
      <c r="AF1472" s="93"/>
      <c r="AG1472" s="93"/>
      <c r="AH1472" s="93"/>
      <c r="AI1472" s="93"/>
      <c r="AJ1472" s="93"/>
      <c r="AK1472" s="93"/>
      <c r="AL1472" s="93"/>
    </row>
    <row r="1473" spans="1:38">
      <c r="A1473" s="7" t="s">
        <v>79</v>
      </c>
      <c r="B1473" s="126"/>
      <c r="C1473" s="59">
        <f>[1]C045!$C$28</f>
        <v>0</v>
      </c>
      <c r="D1473" s="30"/>
      <c r="E1473" s="59">
        <f>[1]C045!$D$28</f>
        <v>0</v>
      </c>
      <c r="F1473" s="25">
        <f t="shared" si="56"/>
        <v>0</v>
      </c>
      <c r="G1473" s="30"/>
      <c r="H1473" s="55">
        <f>[1]C045!$E$28</f>
        <v>0</v>
      </c>
      <c r="I1473" s="5">
        <f>IF(E1473=0,0,((H1473-E1473)/E1473))</f>
        <v>0</v>
      </c>
      <c r="J1473" s="93"/>
      <c r="K1473" s="93"/>
      <c r="L1473" s="93"/>
      <c r="M1473" s="93"/>
      <c r="N1473" s="93"/>
      <c r="O1473" s="93"/>
      <c r="P1473" s="93"/>
      <c r="Q1473" s="93"/>
      <c r="R1473" s="93"/>
      <c r="S1473" s="93" t="str">
        <f>C1640</f>
        <v>2014-2015</v>
      </c>
      <c r="T1473" s="93" t="str">
        <f>E1640</f>
        <v>2015-2016</v>
      </c>
      <c r="U1473" s="93" t="str">
        <f>H1640</f>
        <v>2016-2017</v>
      </c>
      <c r="V1473" s="93" t="str">
        <f>J1640</f>
        <v>2017-2018</v>
      </c>
      <c r="W1473" s="93" t="str">
        <f>L1640</f>
        <v>2018-2019</v>
      </c>
      <c r="X1473" s="93"/>
      <c r="Y1473" s="93"/>
      <c r="Z1473" s="93"/>
      <c r="AA1473" s="93"/>
      <c r="AB1473" s="93"/>
      <c r="AC1473" s="93"/>
      <c r="AD1473" s="93"/>
      <c r="AE1473" s="93"/>
      <c r="AF1473" s="93"/>
      <c r="AG1473" s="93"/>
      <c r="AH1473" s="93"/>
      <c r="AI1473" s="93"/>
      <c r="AJ1473" s="93"/>
      <c r="AK1473" s="93"/>
      <c r="AL1473" s="93"/>
    </row>
    <row r="1474" spans="1:38">
      <c r="A1474" s="7" t="s">
        <v>109</v>
      </c>
      <c r="B1474" s="126">
        <v>46</v>
      </c>
      <c r="C1474" s="59">
        <f>[1]C047!$C$45</f>
        <v>0</v>
      </c>
      <c r="D1474" s="30"/>
      <c r="E1474" s="59" t="str">
        <f>[1]C047!$D$45</f>
        <v>XXXXXXXXXX</v>
      </c>
      <c r="F1474" s="25">
        <f t="shared" si="56"/>
        <v>0</v>
      </c>
      <c r="G1474" s="30"/>
      <c r="H1474" s="56">
        <v>0</v>
      </c>
      <c r="I1474" s="5">
        <v>0</v>
      </c>
      <c r="J1474" s="93"/>
      <c r="K1474" s="93"/>
      <c r="L1474" s="93"/>
      <c r="M1474" s="93"/>
      <c r="N1474" s="93"/>
      <c r="O1474" s="93"/>
      <c r="P1474" s="93"/>
      <c r="Q1474" s="93"/>
      <c r="R1474" s="93" t="str">
        <f>A1646</f>
        <v>FTE Enrollment (incl. Virtual)*</v>
      </c>
      <c r="S1474" s="162">
        <f>C1646</f>
        <v>185.5</v>
      </c>
      <c r="T1474" s="162">
        <f>E1646</f>
        <v>172.5</v>
      </c>
      <c r="U1474" s="162">
        <f>H1646</f>
        <v>193</v>
      </c>
      <c r="V1474" s="162">
        <f>J1646</f>
        <v>199.5</v>
      </c>
      <c r="W1474" s="162">
        <f>L1646</f>
        <v>200</v>
      </c>
      <c r="X1474" s="93"/>
      <c r="Y1474" s="93"/>
      <c r="Z1474" s="93"/>
      <c r="AA1474" s="93"/>
      <c r="AB1474" s="93"/>
      <c r="AC1474" s="93"/>
      <c r="AD1474" s="93"/>
      <c r="AE1474" s="93"/>
      <c r="AF1474" s="93"/>
      <c r="AG1474" s="93"/>
      <c r="AH1474" s="93"/>
      <c r="AI1474" s="93"/>
      <c r="AJ1474" s="93"/>
      <c r="AK1474" s="93"/>
      <c r="AL1474" s="93"/>
    </row>
    <row r="1475" spans="1:38">
      <c r="A1475" s="7" t="s">
        <v>81</v>
      </c>
      <c r="B1475" s="126"/>
      <c r="C1475" s="59">
        <v>0</v>
      </c>
      <c r="D1475" s="30"/>
      <c r="E1475" s="59">
        <v>0</v>
      </c>
      <c r="F1475" s="25">
        <f t="shared" si="56"/>
        <v>0</v>
      </c>
      <c r="G1475" s="30"/>
      <c r="H1475" s="56">
        <v>0</v>
      </c>
      <c r="I1475" s="5">
        <f t="shared" ref="I1475:I1483" si="62">IF(E1475=0,0,((H1475-E1475)/E1475))</f>
        <v>0</v>
      </c>
      <c r="J1475" s="93"/>
      <c r="K1475" s="93"/>
      <c r="L1475" s="93"/>
      <c r="M1475" s="93"/>
      <c r="N1475" s="93"/>
      <c r="O1475" s="93"/>
      <c r="P1475" s="93"/>
      <c r="Q1475" s="93"/>
      <c r="R1475" s="93"/>
      <c r="S1475" s="93"/>
      <c r="T1475" s="93"/>
      <c r="U1475" s="93"/>
      <c r="V1475" s="93"/>
      <c r="W1475" s="93"/>
      <c r="X1475" s="93"/>
      <c r="Y1475" s="93"/>
      <c r="Z1475" s="93"/>
      <c r="AA1475" s="93"/>
      <c r="AB1475" s="93"/>
      <c r="AC1475" s="93"/>
      <c r="AD1475" s="93"/>
      <c r="AE1475" s="93"/>
      <c r="AF1475" s="93"/>
      <c r="AG1475" s="93"/>
      <c r="AH1475" s="93"/>
      <c r="AI1475" s="93"/>
      <c r="AJ1475" s="93"/>
      <c r="AK1475" s="93"/>
      <c r="AL1475" s="93"/>
    </row>
    <row r="1476" spans="1:38">
      <c r="A1476" s="7" t="s">
        <v>83</v>
      </c>
      <c r="B1476" s="126"/>
      <c r="C1476" s="59">
        <f>SUM([1]C053!$C$260:$C$277)</f>
        <v>0</v>
      </c>
      <c r="D1476" s="30"/>
      <c r="E1476" s="59">
        <f>SUM([1]C053!$D$260:$D$277)</f>
        <v>0</v>
      </c>
      <c r="F1476" s="25">
        <f t="shared" si="56"/>
        <v>0</v>
      </c>
      <c r="G1476" s="30"/>
      <c r="H1476" s="56">
        <v>0</v>
      </c>
      <c r="I1476" s="5">
        <v>0</v>
      </c>
      <c r="J1476" s="93"/>
      <c r="K1476" s="102"/>
      <c r="L1476" s="93"/>
      <c r="M1476" s="93"/>
      <c r="N1476" s="93"/>
      <c r="O1476" s="93"/>
      <c r="P1476" s="93"/>
      <c r="Q1476" s="93"/>
      <c r="R1476" s="93"/>
      <c r="S1476" s="93"/>
      <c r="T1476" s="93"/>
      <c r="U1476" s="93"/>
      <c r="V1476" s="93"/>
      <c r="W1476" s="93"/>
      <c r="X1476" s="93"/>
      <c r="Y1476" s="93"/>
      <c r="Z1476" s="93"/>
      <c r="AA1476" s="93"/>
      <c r="AB1476" s="93"/>
      <c r="AC1476" s="93"/>
      <c r="AD1476" s="93"/>
      <c r="AE1476" s="93"/>
      <c r="AF1476" s="93"/>
      <c r="AG1476" s="93"/>
      <c r="AH1476" s="93"/>
      <c r="AI1476" s="93"/>
      <c r="AJ1476" s="93"/>
      <c r="AK1476" s="93"/>
      <c r="AL1476" s="93"/>
    </row>
    <row r="1477" spans="1:38">
      <c r="A1477" s="7" t="s">
        <v>115</v>
      </c>
      <c r="B1477" s="126">
        <v>54</v>
      </c>
      <c r="C1477" s="59">
        <f>[1]C055!$C$40</f>
        <v>0</v>
      </c>
      <c r="D1477" s="30"/>
      <c r="E1477" s="59">
        <v>0</v>
      </c>
      <c r="F1477" s="25" t="s">
        <v>244</v>
      </c>
      <c r="G1477" s="30"/>
      <c r="H1477" s="56">
        <v>0</v>
      </c>
      <c r="I1477" s="5" t="s">
        <v>244</v>
      </c>
      <c r="J1477" s="93"/>
      <c r="K1477" s="93"/>
      <c r="L1477" s="93"/>
      <c r="M1477" s="93"/>
      <c r="N1477" s="93"/>
      <c r="O1477" s="93"/>
      <c r="P1477" s="93"/>
      <c r="Q1477" s="93"/>
      <c r="R1477" s="93"/>
      <c r="S1477" s="93"/>
      <c r="T1477" s="93"/>
      <c r="U1477" s="93"/>
      <c r="V1477" s="93"/>
      <c r="W1477" s="93"/>
      <c r="X1477" s="93"/>
      <c r="Y1477" s="93"/>
      <c r="Z1477" s="93"/>
      <c r="AA1477" s="93"/>
      <c r="AB1477" s="93"/>
      <c r="AC1477" s="93"/>
      <c r="AD1477" s="93"/>
      <c r="AE1477" s="93"/>
      <c r="AF1477" s="93"/>
      <c r="AG1477" s="93"/>
      <c r="AH1477" s="93"/>
      <c r="AI1477" s="93"/>
      <c r="AJ1477" s="93"/>
      <c r="AK1477" s="93"/>
      <c r="AL1477" s="93"/>
    </row>
    <row r="1478" spans="1:38">
      <c r="A1478" s="7" t="s">
        <v>85</v>
      </c>
      <c r="B1478" s="126"/>
      <c r="C1478" s="59">
        <v>0</v>
      </c>
      <c r="D1478" s="30"/>
      <c r="E1478" s="59">
        <v>0</v>
      </c>
      <c r="F1478" s="25">
        <f t="shared" si="56"/>
        <v>0</v>
      </c>
      <c r="G1478" s="30"/>
      <c r="H1478" s="61">
        <v>0</v>
      </c>
      <c r="I1478" s="5">
        <f t="shared" si="62"/>
        <v>0</v>
      </c>
      <c r="J1478" s="93"/>
      <c r="K1478" s="93"/>
      <c r="L1478" s="93"/>
      <c r="M1478" s="93"/>
      <c r="N1478" s="93"/>
      <c r="O1478" s="93"/>
      <c r="P1478" s="93"/>
      <c r="Q1478" s="93"/>
      <c r="R1478" s="93"/>
      <c r="S1478" s="93"/>
      <c r="T1478" s="93"/>
      <c r="U1478" s="93"/>
      <c r="V1478" s="93"/>
      <c r="W1478" s="93"/>
      <c r="X1478" s="93"/>
      <c r="Y1478" s="93"/>
      <c r="Z1478" s="93"/>
      <c r="AA1478" s="93"/>
      <c r="AB1478" s="93"/>
      <c r="AC1478" s="93"/>
      <c r="AD1478" s="93"/>
      <c r="AE1478" s="93"/>
      <c r="AF1478" s="93"/>
      <c r="AG1478" s="93"/>
      <c r="AH1478" s="93"/>
      <c r="AI1478" s="93"/>
      <c r="AJ1478" s="93"/>
      <c r="AK1478" s="93"/>
      <c r="AL1478" s="93"/>
    </row>
    <row r="1479" spans="1:38">
      <c r="A1479" s="7" t="str">
        <f>A1404</f>
        <v>Bond and Interest #1</v>
      </c>
      <c r="B1479" s="126"/>
      <c r="C1479" s="59">
        <v>0</v>
      </c>
      <c r="D1479" s="30"/>
      <c r="E1479" s="59">
        <v>0</v>
      </c>
      <c r="F1479" s="25">
        <f t="shared" si="56"/>
        <v>0</v>
      </c>
      <c r="G1479" s="30"/>
      <c r="H1479" s="55">
        <v>0</v>
      </c>
      <c r="I1479" s="5">
        <f t="shared" si="62"/>
        <v>0</v>
      </c>
      <c r="J1479" s="93"/>
      <c r="K1479" s="93"/>
      <c r="L1479" s="93"/>
      <c r="M1479" s="93"/>
      <c r="N1479" s="93"/>
      <c r="O1479" s="93"/>
      <c r="P1479" s="93"/>
      <c r="Q1479" s="93"/>
      <c r="R1479" s="93"/>
      <c r="S1479" s="93"/>
      <c r="T1479" s="93"/>
      <c r="U1479" s="93"/>
      <c r="V1479" s="93"/>
      <c r="W1479" s="93"/>
      <c r="X1479" s="93"/>
      <c r="Y1479" s="93"/>
      <c r="Z1479" s="93"/>
      <c r="AA1479" s="93"/>
      <c r="AB1479" s="93"/>
      <c r="AC1479" s="93"/>
      <c r="AD1479" s="93"/>
      <c r="AE1479" s="93"/>
      <c r="AF1479" s="93"/>
      <c r="AG1479" s="93"/>
      <c r="AH1479" s="93"/>
      <c r="AI1479" s="93"/>
      <c r="AJ1479" s="93"/>
      <c r="AK1479" s="93"/>
      <c r="AL1479" s="93"/>
    </row>
    <row r="1480" spans="1:38">
      <c r="A1480" s="7" t="str">
        <f>A1405</f>
        <v>Bond and Interest #2</v>
      </c>
      <c r="B1480" s="126"/>
      <c r="C1480" s="59">
        <v>0</v>
      </c>
      <c r="D1480" s="30"/>
      <c r="E1480" s="59">
        <v>0</v>
      </c>
      <c r="F1480" s="25">
        <f t="shared" si="56"/>
        <v>0</v>
      </c>
      <c r="G1480" s="30"/>
      <c r="H1480" s="55">
        <v>0</v>
      </c>
      <c r="I1480" s="5">
        <f t="shared" si="62"/>
        <v>0</v>
      </c>
      <c r="J1480" s="93"/>
      <c r="K1480" s="93"/>
      <c r="L1480" s="93"/>
      <c r="M1480" s="93"/>
      <c r="N1480" s="93"/>
      <c r="O1480" s="93"/>
      <c r="P1480" s="93"/>
      <c r="Q1480" s="93"/>
      <c r="R1480" s="93"/>
      <c r="S1480" s="93"/>
      <c r="T1480" s="93"/>
      <c r="U1480" s="93"/>
      <c r="V1480" s="93"/>
      <c r="W1480" s="93"/>
      <c r="X1480" s="93"/>
      <c r="Y1480" s="93"/>
      <c r="Z1480" s="93"/>
      <c r="AA1480" s="93"/>
      <c r="AB1480" s="93"/>
      <c r="AC1480" s="93"/>
      <c r="AD1480" s="93"/>
      <c r="AE1480" s="93"/>
      <c r="AF1480" s="93"/>
      <c r="AG1480" s="93"/>
      <c r="AH1480" s="93"/>
      <c r="AI1480" s="93"/>
      <c r="AJ1480" s="93"/>
      <c r="AK1480" s="93"/>
      <c r="AL1480" s="93"/>
    </row>
    <row r="1481" spans="1:38">
      <c r="A1481" s="7" t="s">
        <v>86</v>
      </c>
      <c r="B1481" s="126"/>
      <c r="C1481" s="59">
        <v>0</v>
      </c>
      <c r="D1481" s="30"/>
      <c r="E1481" s="59">
        <v>0</v>
      </c>
      <c r="F1481" s="25">
        <f t="shared" si="56"/>
        <v>0</v>
      </c>
      <c r="G1481" s="30"/>
      <c r="H1481" s="55">
        <v>0</v>
      </c>
      <c r="I1481" s="5">
        <f t="shared" si="62"/>
        <v>0</v>
      </c>
      <c r="J1481" s="93"/>
      <c r="K1481" s="93"/>
      <c r="L1481" s="93"/>
      <c r="M1481" s="93"/>
      <c r="N1481" s="93"/>
      <c r="O1481" s="93"/>
      <c r="P1481" s="93"/>
      <c r="Q1481" s="93"/>
      <c r="R1481" s="93"/>
      <c r="S1481" s="93"/>
      <c r="T1481" s="93"/>
      <c r="U1481" s="93"/>
      <c r="V1481" s="93"/>
      <c r="W1481" s="93"/>
      <c r="X1481" s="93"/>
      <c r="Y1481" s="93"/>
      <c r="Z1481" s="93"/>
      <c r="AA1481" s="93"/>
      <c r="AB1481" s="93"/>
      <c r="AC1481" s="93"/>
      <c r="AD1481" s="93"/>
      <c r="AE1481" s="93"/>
      <c r="AF1481" s="93"/>
      <c r="AG1481" s="93"/>
      <c r="AH1481" s="93"/>
      <c r="AI1481" s="93"/>
      <c r="AJ1481" s="93"/>
      <c r="AK1481" s="93"/>
      <c r="AL1481" s="93"/>
    </row>
    <row r="1482" spans="1:38">
      <c r="A1482" s="7" t="s">
        <v>87</v>
      </c>
      <c r="B1482" s="126">
        <v>67</v>
      </c>
      <c r="C1482" s="59">
        <v>0</v>
      </c>
      <c r="D1482" s="30"/>
      <c r="E1482" s="59">
        <v>0</v>
      </c>
      <c r="F1482" s="25">
        <f t="shared" si="56"/>
        <v>0</v>
      </c>
      <c r="G1482" s="30"/>
      <c r="H1482" s="56">
        <v>0</v>
      </c>
      <c r="I1482" s="5">
        <f t="shared" si="62"/>
        <v>0</v>
      </c>
      <c r="J1482" s="93"/>
      <c r="K1482" s="93"/>
      <c r="L1482" s="93"/>
      <c r="M1482" s="93"/>
      <c r="N1482" s="93"/>
      <c r="O1482" s="93"/>
      <c r="P1482" s="93"/>
      <c r="Q1482" s="93"/>
      <c r="R1482" s="93"/>
      <c r="S1482" s="93"/>
      <c r="T1482" s="93"/>
      <c r="U1482" s="93"/>
      <c r="V1482" s="93"/>
      <c r="W1482" s="93"/>
      <c r="X1482" s="93"/>
      <c r="Y1482" s="93"/>
      <c r="Z1482" s="165" t="s">
        <v>128</v>
      </c>
      <c r="AA1482" s="93"/>
      <c r="AB1482" s="93"/>
      <c r="AC1482" s="93"/>
      <c r="AD1482" s="93"/>
      <c r="AE1482" s="93"/>
      <c r="AF1482" s="93"/>
      <c r="AG1482" s="93"/>
      <c r="AH1482" s="93"/>
      <c r="AI1482" s="93"/>
      <c r="AJ1482" s="93"/>
      <c r="AK1482" s="93"/>
      <c r="AL1482" s="93"/>
    </row>
    <row r="1483" spans="1:38">
      <c r="A1483" s="7" t="s">
        <v>88</v>
      </c>
      <c r="B1483" s="7"/>
      <c r="C1483" s="59">
        <v>0</v>
      </c>
      <c r="D1483" s="30"/>
      <c r="E1483" s="59">
        <v>0</v>
      </c>
      <c r="F1483" s="25">
        <f t="shared" si="56"/>
        <v>0</v>
      </c>
      <c r="G1483" s="30"/>
      <c r="H1483" s="55">
        <v>0</v>
      </c>
      <c r="I1483" s="5">
        <f t="shared" si="62"/>
        <v>0</v>
      </c>
      <c r="J1483" s="93"/>
      <c r="K1483" s="93"/>
      <c r="L1483" s="93"/>
      <c r="M1483" s="93"/>
      <c r="N1483" s="93"/>
      <c r="O1483" s="93"/>
      <c r="P1483" s="93"/>
      <c r="Q1483" s="93"/>
      <c r="R1483" s="93"/>
      <c r="S1483" s="93"/>
      <c r="T1483" s="93"/>
      <c r="U1483" s="93"/>
      <c r="V1483" s="93"/>
      <c r="W1483" s="93"/>
      <c r="X1483" s="93"/>
      <c r="Y1483" s="93"/>
      <c r="Z1483" s="165" t="s">
        <v>129</v>
      </c>
      <c r="AA1483" s="93"/>
      <c r="AB1483" s="93"/>
      <c r="AC1483" s="93"/>
      <c r="AD1483" s="93"/>
      <c r="AE1483" s="93"/>
      <c r="AF1483" s="93"/>
      <c r="AG1483" s="93"/>
      <c r="AH1483" s="93"/>
      <c r="AI1483" s="93"/>
      <c r="AJ1483" s="93"/>
      <c r="AK1483" s="93"/>
      <c r="AL1483" s="93"/>
    </row>
    <row r="1484" spans="1:38">
      <c r="A1484" s="150"/>
      <c r="B1484" s="150"/>
      <c r="C1484" s="151"/>
      <c r="D1484" s="132"/>
      <c r="E1484" s="152"/>
      <c r="F1484" s="148"/>
      <c r="G1484" s="132"/>
      <c r="H1484" s="152"/>
      <c r="I1484" s="129"/>
      <c r="J1484" s="93"/>
      <c r="K1484" s="93"/>
      <c r="L1484" s="93"/>
      <c r="M1484" s="93"/>
      <c r="N1484" s="93"/>
      <c r="O1484" s="93"/>
      <c r="P1484" s="93"/>
      <c r="Q1484" s="93"/>
      <c r="R1484" s="93"/>
      <c r="S1484" s="93"/>
      <c r="T1484" s="93"/>
      <c r="U1484" s="93"/>
      <c r="V1484" s="93"/>
      <c r="W1484" s="93"/>
      <c r="X1484" s="93"/>
      <c r="Y1484" s="93"/>
      <c r="Z1484" s="93"/>
      <c r="AA1484" s="93"/>
      <c r="AB1484" s="93"/>
      <c r="AC1484" s="93"/>
      <c r="AD1484" s="93"/>
      <c r="AE1484" s="93"/>
      <c r="AF1484" s="93"/>
      <c r="AG1484" s="93"/>
      <c r="AH1484" s="93"/>
      <c r="AI1484" s="93"/>
      <c r="AJ1484" s="93"/>
      <c r="AK1484" s="93"/>
      <c r="AL1484" s="93"/>
    </row>
    <row r="1485" spans="1:38">
      <c r="A1485" s="62" t="s">
        <v>89</v>
      </c>
      <c r="B1485" s="7"/>
      <c r="C1485" s="55">
        <f>SUM(C1452:C1483)</f>
        <v>493986</v>
      </c>
      <c r="D1485" s="30"/>
      <c r="E1485" s="56">
        <f>SUM(E1452:E1483)</f>
        <v>382721</v>
      </c>
      <c r="F1485" s="25">
        <f>IF(C1485=0,0,((E1485-C1485)/C1485))</f>
        <v>-0.22523917681877625</v>
      </c>
      <c r="G1485" s="30"/>
      <c r="H1485" s="56">
        <f>SUM(H1452:H1483)</f>
        <v>374804</v>
      </c>
      <c r="I1485" s="5">
        <f>IF(E1485=0,0,((H1485-E1485)/E1485))</f>
        <v>-2.0686087254161649E-2</v>
      </c>
      <c r="J1485" s="93"/>
      <c r="K1485" s="93"/>
      <c r="L1485" s="93"/>
      <c r="M1485" s="93"/>
      <c r="N1485" s="93"/>
      <c r="O1485" s="93"/>
      <c r="P1485" s="93"/>
      <c r="Q1485" s="93"/>
      <c r="R1485" s="93"/>
      <c r="S1485" s="93"/>
      <c r="T1485" s="93"/>
      <c r="U1485" s="93"/>
      <c r="V1485" s="93"/>
      <c r="W1485" s="93"/>
      <c r="X1485" s="93"/>
      <c r="Y1485" s="93"/>
      <c r="Z1485" s="93"/>
      <c r="AA1485" s="93"/>
      <c r="AB1485" s="93"/>
      <c r="AC1485" s="93"/>
      <c r="AD1485" s="93"/>
      <c r="AE1485" s="93"/>
      <c r="AF1485" s="93"/>
      <c r="AG1485" s="93"/>
      <c r="AH1485" s="93"/>
      <c r="AI1485" s="93"/>
      <c r="AJ1485" s="93"/>
      <c r="AK1485" s="93"/>
      <c r="AL1485" s="93"/>
    </row>
    <row r="1486" spans="1:38">
      <c r="A1486" s="7" t="s">
        <v>91</v>
      </c>
      <c r="B1486" s="7"/>
      <c r="C1486" s="73">
        <f>H1646</f>
        <v>193</v>
      </c>
      <c r="D1486" s="30"/>
      <c r="E1486" s="74">
        <f>J1646</f>
        <v>199.5</v>
      </c>
      <c r="F1486" s="25">
        <f>IF(C1486=0,0,((E1486-C1486)/C1486))</f>
        <v>3.367875647668394E-2</v>
      </c>
      <c r="G1486" s="30"/>
      <c r="H1486" s="74">
        <f>L1646</f>
        <v>200</v>
      </c>
      <c r="I1486" s="5">
        <f>IF(E1486=0,0,((H1486-E1486)/E1486))</f>
        <v>2.5062656641604009E-3</v>
      </c>
      <c r="J1486" s="93"/>
      <c r="K1486" s="93"/>
      <c r="L1486" s="93"/>
      <c r="M1486" s="93"/>
      <c r="N1486" s="93"/>
      <c r="O1486" s="93"/>
      <c r="P1486" s="93"/>
      <c r="Q1486" s="93"/>
      <c r="R1486" s="93"/>
      <c r="S1486" s="93"/>
      <c r="T1486" s="93"/>
      <c r="U1486" s="93"/>
      <c r="V1486" s="93"/>
      <c r="W1486" s="93"/>
      <c r="X1486" s="93"/>
      <c r="Y1486" s="93"/>
      <c r="Z1486" s="93"/>
      <c r="AA1486" s="93"/>
      <c r="AB1486" s="93"/>
      <c r="AC1486" s="93"/>
      <c r="AD1486" s="93"/>
      <c r="AE1486" s="93"/>
      <c r="AF1486" s="93"/>
      <c r="AG1486" s="93"/>
      <c r="AH1486" s="93"/>
      <c r="AI1486" s="93"/>
      <c r="AJ1486" s="93"/>
      <c r="AK1486" s="93"/>
      <c r="AL1486" s="93"/>
    </row>
    <row r="1487" spans="1:38">
      <c r="A1487" s="7" t="s">
        <v>22</v>
      </c>
      <c r="B1487" s="7"/>
      <c r="C1487" s="55">
        <f>IF(C1485=0,0,C1485/C1486)</f>
        <v>2559.5129533678755</v>
      </c>
      <c r="D1487" s="30"/>
      <c r="E1487" s="56">
        <f>IF(E1485=0,0,E1485/E1486)</f>
        <v>1918.4010025062657</v>
      </c>
      <c r="F1487" s="25">
        <f>IF(C1487=0,0,((E1487-C1487)/C1487))</f>
        <v>-0.2504820106567609</v>
      </c>
      <c r="G1487" s="30"/>
      <c r="H1487" s="56">
        <f>IF(H1485=0,0,H1485/H1486)</f>
        <v>1874.02</v>
      </c>
      <c r="I1487" s="5">
        <f>IF(E1487=0,0,((H1487-E1487)/E1487))</f>
        <v>-2.3134372036026293E-2</v>
      </c>
      <c r="J1487" s="93"/>
      <c r="K1487" s="93"/>
      <c r="L1487" s="93"/>
      <c r="M1487" s="93"/>
      <c r="N1487" s="93" t="s">
        <v>231</v>
      </c>
      <c r="O1487" s="93"/>
      <c r="P1487" s="93"/>
      <c r="Q1487" s="93"/>
      <c r="R1487" s="93"/>
      <c r="S1487" s="93"/>
      <c r="T1487" s="93"/>
      <c r="U1487" s="93"/>
      <c r="V1487" s="93"/>
      <c r="W1487" s="93"/>
      <c r="X1487" s="93"/>
      <c r="Y1487" s="93"/>
      <c r="Z1487" s="93"/>
      <c r="AA1487" s="93"/>
      <c r="AB1487" s="93"/>
      <c r="AC1487" s="93"/>
      <c r="AD1487" s="93"/>
      <c r="AE1487" s="93"/>
      <c r="AF1487" s="93"/>
      <c r="AG1487" s="93"/>
      <c r="AH1487" s="93"/>
      <c r="AI1487" s="93"/>
      <c r="AJ1487" s="93"/>
      <c r="AK1487" s="93"/>
      <c r="AL1487" s="93"/>
    </row>
    <row r="1488" spans="1:38">
      <c r="A1488" s="150"/>
      <c r="B1488" s="150"/>
      <c r="C1488" s="151"/>
      <c r="D1488" s="132"/>
      <c r="E1488" s="152"/>
      <c r="F1488" s="153"/>
      <c r="G1488" s="132"/>
      <c r="H1488" s="152"/>
      <c r="I1488" s="154"/>
      <c r="J1488" s="93"/>
      <c r="K1488" s="93"/>
      <c r="L1488" s="93"/>
      <c r="M1488" s="93"/>
      <c r="N1488" s="93"/>
      <c r="O1488" s="93"/>
      <c r="P1488" s="93"/>
      <c r="Q1488" s="93"/>
      <c r="R1488" s="93"/>
      <c r="S1488" s="93"/>
      <c r="T1488" s="93"/>
      <c r="U1488" s="93"/>
      <c r="V1488" s="93"/>
      <c r="W1488" s="93"/>
      <c r="X1488" s="93"/>
      <c r="Y1488" s="93"/>
      <c r="Z1488" s="93"/>
      <c r="AA1488" s="93"/>
      <c r="AB1488" s="93"/>
      <c r="AC1488" s="93"/>
      <c r="AD1488" s="93"/>
      <c r="AE1488" s="93"/>
      <c r="AF1488" s="93"/>
      <c r="AG1488" s="93"/>
      <c r="AH1488" s="93"/>
      <c r="AI1488" s="93"/>
      <c r="AJ1488" s="93"/>
      <c r="AK1488" s="93"/>
      <c r="AL1488" s="93"/>
    </row>
    <row r="1489" spans="1:38">
      <c r="A1489" s="7" t="s">
        <v>93</v>
      </c>
      <c r="B1489" s="126">
        <v>10</v>
      </c>
      <c r="C1489" s="55">
        <v>0</v>
      </c>
      <c r="D1489" s="30"/>
      <c r="E1489" s="56">
        <v>0</v>
      </c>
      <c r="F1489" s="25">
        <f>IF(C1489=0,0,((E1489-C1489)/C1489))</f>
        <v>0</v>
      </c>
      <c r="G1489" s="30"/>
      <c r="H1489" s="56">
        <v>0</v>
      </c>
      <c r="I1489" s="5">
        <f>IF(E1489=0,0,((H1489-E1489)/E1489))</f>
        <v>0</v>
      </c>
      <c r="J1489" s="93"/>
      <c r="K1489" s="93"/>
      <c r="L1489" s="93"/>
      <c r="M1489" s="93"/>
      <c r="N1489" s="93" t="s">
        <v>231</v>
      </c>
      <c r="O1489" s="93"/>
      <c r="P1489" s="93"/>
      <c r="Q1489" s="93"/>
      <c r="R1489" s="93"/>
      <c r="S1489" s="93"/>
      <c r="T1489" s="93"/>
      <c r="U1489" s="93"/>
      <c r="V1489" s="93"/>
      <c r="W1489" s="93"/>
      <c r="X1489" s="93"/>
      <c r="Y1489" s="93"/>
      <c r="Z1489" s="93"/>
      <c r="AA1489" s="93"/>
      <c r="AB1489" s="93"/>
      <c r="AC1489" s="93"/>
      <c r="AD1489" s="93"/>
      <c r="AE1489" s="93"/>
      <c r="AF1489" s="93"/>
      <c r="AG1489" s="93"/>
      <c r="AH1489" s="93"/>
      <c r="AI1489" s="93"/>
      <c r="AJ1489" s="93"/>
      <c r="AK1489" s="93"/>
      <c r="AL1489" s="93"/>
    </row>
    <row r="1490" spans="1:38">
      <c r="A1490" s="7" t="s">
        <v>94</v>
      </c>
      <c r="B1490" s="126">
        <v>12</v>
      </c>
      <c r="C1490" s="55">
        <v>0</v>
      </c>
      <c r="D1490" s="30"/>
      <c r="E1490" s="56">
        <v>0</v>
      </c>
      <c r="F1490" s="25">
        <f>IF(C1490=0,0,((E1490-C1490)/C1490))</f>
        <v>0</v>
      </c>
      <c r="G1490" s="30"/>
      <c r="H1490" s="56">
        <v>0</v>
      </c>
      <c r="I1490" s="5">
        <f>IF(E1490=0,0,((H1490-E1490)/E1490))</f>
        <v>0</v>
      </c>
      <c r="J1490" s="93"/>
      <c r="K1490" s="93"/>
      <c r="L1490" s="93"/>
      <c r="M1490" s="93"/>
      <c r="N1490" s="93" t="s">
        <v>231</v>
      </c>
      <c r="O1490" s="93"/>
      <c r="P1490" s="93"/>
      <c r="Q1490" s="93"/>
      <c r="R1490" s="93"/>
      <c r="S1490" s="93"/>
      <c r="T1490" s="93"/>
      <c r="U1490" s="93"/>
      <c r="V1490" s="93"/>
      <c r="W1490" s="93"/>
      <c r="X1490" s="93"/>
      <c r="Y1490" s="93"/>
      <c r="Z1490" s="93"/>
      <c r="AA1490" s="93"/>
      <c r="AB1490" s="93"/>
      <c r="AC1490" s="93"/>
      <c r="AD1490" s="93"/>
      <c r="AE1490" s="93"/>
      <c r="AF1490" s="93"/>
      <c r="AG1490" s="93"/>
      <c r="AH1490" s="93"/>
      <c r="AI1490" s="93"/>
      <c r="AJ1490" s="93"/>
      <c r="AK1490" s="93"/>
      <c r="AL1490" s="93"/>
    </row>
    <row r="1491" spans="1:38">
      <c r="A1491" s="7" t="s">
        <v>96</v>
      </c>
      <c r="B1491" s="126">
        <v>78</v>
      </c>
      <c r="C1491" s="55">
        <v>0</v>
      </c>
      <c r="D1491" s="30"/>
      <c r="E1491" s="56">
        <v>0</v>
      </c>
      <c r="F1491" s="25">
        <f>IF(C1491=0,0,((E1491-C1491)/C1491))</f>
        <v>0</v>
      </c>
      <c r="G1491" s="30"/>
      <c r="H1491" s="56">
        <v>0</v>
      </c>
      <c r="I1491" s="5">
        <f>IF(E1491=0,0,((H1491-E1491)/E1491))</f>
        <v>0</v>
      </c>
      <c r="J1491" s="93"/>
      <c r="K1491" s="93"/>
      <c r="L1491" s="93"/>
      <c r="M1491" s="93"/>
      <c r="N1491" s="93"/>
      <c r="O1491" s="93"/>
      <c r="P1491" s="93"/>
      <c r="Q1491" s="93"/>
      <c r="R1491" s="93"/>
      <c r="S1491" s="93"/>
      <c r="T1491" s="93"/>
      <c r="U1491" s="93"/>
      <c r="V1491" s="93"/>
      <c r="W1491" s="93"/>
      <c r="X1491" s="93"/>
      <c r="Y1491" s="93"/>
      <c r="Z1491" s="93"/>
      <c r="AA1491" s="93"/>
      <c r="AB1491" s="93"/>
      <c r="AC1491" s="93"/>
      <c r="AD1491" s="93"/>
      <c r="AE1491" s="93"/>
      <c r="AF1491" s="93"/>
      <c r="AG1491" s="93"/>
      <c r="AH1491" s="93"/>
      <c r="AI1491" s="93"/>
      <c r="AJ1491" s="93"/>
      <c r="AK1491" s="93"/>
      <c r="AL1491" s="93"/>
    </row>
    <row r="1492" spans="1:38">
      <c r="A1492" s="50" t="s">
        <v>97</v>
      </c>
      <c r="B1492" s="26"/>
      <c r="C1492" s="59">
        <f>SUM(C1489:C1491,C1485)</f>
        <v>493986</v>
      </c>
      <c r="D1492" s="21"/>
      <c r="E1492" s="27">
        <f>SUM(E1489:E1491,E1485)</f>
        <v>382721</v>
      </c>
      <c r="F1492" s="25">
        <f>IF(C1492=0,0,((E1492-C1492)/C1492))</f>
        <v>-0.22523917681877625</v>
      </c>
      <c r="G1492" s="21"/>
      <c r="H1492" s="27">
        <f>SUM(H1489:H1491,H1485)</f>
        <v>374804</v>
      </c>
      <c r="I1492" s="5">
        <f>IF(E1492=0,0,((H1492-E1492)/E1492))</f>
        <v>-2.0686087254161649E-2</v>
      </c>
      <c r="J1492" s="93"/>
      <c r="K1492" s="93"/>
      <c r="L1492" s="93"/>
      <c r="M1492" s="93"/>
      <c r="N1492" s="93"/>
      <c r="O1492" s="93"/>
      <c r="P1492" s="93"/>
      <c r="Q1492" s="93"/>
      <c r="R1492" s="93"/>
      <c r="S1492" s="93"/>
      <c r="T1492" s="93"/>
      <c r="U1492" s="93"/>
      <c r="V1492" s="93"/>
      <c r="W1492" s="93"/>
      <c r="X1492" s="93"/>
      <c r="Y1492" s="93"/>
      <c r="Z1492" s="93"/>
      <c r="AA1492" s="93"/>
      <c r="AB1492" s="93"/>
      <c r="AC1492" s="93"/>
      <c r="AD1492" s="93"/>
      <c r="AE1492" s="93"/>
      <c r="AF1492" s="93"/>
      <c r="AG1492" s="93"/>
      <c r="AH1492" s="93"/>
      <c r="AI1492" s="93"/>
      <c r="AJ1492" s="93"/>
      <c r="AK1492" s="93"/>
      <c r="AL1492" s="93"/>
    </row>
    <row r="1493" spans="1:38">
      <c r="A1493" s="60"/>
      <c r="B1493" s="60"/>
      <c r="C1493" s="16"/>
      <c r="D1493" s="60"/>
      <c r="E1493" s="16"/>
      <c r="F1493" s="17"/>
      <c r="G1493" s="60"/>
      <c r="H1493" s="16"/>
      <c r="I1493" s="17"/>
      <c r="J1493" s="93"/>
      <c r="K1493" s="93"/>
      <c r="L1493" s="93"/>
      <c r="M1493" s="93"/>
      <c r="N1493" s="93"/>
      <c r="O1493" s="93"/>
      <c r="P1493" s="93"/>
      <c r="Q1493" s="93"/>
      <c r="R1493" s="93"/>
      <c r="S1493" s="93"/>
      <c r="T1493" s="93"/>
      <c r="U1493" s="93"/>
      <c r="V1493" s="93"/>
      <c r="W1493" s="93"/>
      <c r="X1493" s="93"/>
      <c r="Y1493" s="93"/>
      <c r="Z1493" s="93"/>
      <c r="AA1493" s="93"/>
      <c r="AB1493" s="93"/>
      <c r="AC1493" s="93"/>
      <c r="AD1493" s="93"/>
      <c r="AE1493" s="93"/>
      <c r="AF1493" s="93"/>
      <c r="AG1493" s="93"/>
      <c r="AH1493" s="93"/>
      <c r="AI1493" s="93"/>
      <c r="AJ1493" s="93"/>
      <c r="AK1493" s="93"/>
      <c r="AL1493" s="93"/>
    </row>
    <row r="1494" spans="1:38">
      <c r="A1494" s="60"/>
      <c r="B1494" s="60"/>
      <c r="C1494" s="16"/>
      <c r="D1494" s="60"/>
      <c r="E1494" s="16"/>
      <c r="F1494" s="17"/>
      <c r="G1494" s="60"/>
      <c r="H1494" s="16"/>
      <c r="I1494" s="17"/>
      <c r="J1494" s="93"/>
      <c r="K1494" s="93"/>
      <c r="L1494" s="93"/>
      <c r="M1494" s="93"/>
      <c r="N1494" s="93"/>
      <c r="O1494" s="93"/>
      <c r="P1494" s="93"/>
      <c r="Q1494" s="93"/>
      <c r="R1494" s="93"/>
      <c r="S1494" s="93"/>
      <c r="T1494" s="93"/>
      <c r="U1494" s="93"/>
      <c r="V1494" s="93"/>
      <c r="W1494" s="93"/>
      <c r="X1494" s="93"/>
      <c r="Y1494" s="93"/>
      <c r="Z1494" s="93"/>
      <c r="AA1494" s="93"/>
      <c r="AB1494" s="93"/>
      <c r="AC1494" s="93"/>
      <c r="AD1494" s="93"/>
      <c r="AE1494" s="93"/>
      <c r="AF1494" s="93"/>
      <c r="AG1494" s="93"/>
      <c r="AH1494" s="93"/>
      <c r="AI1494" s="93"/>
      <c r="AJ1494" s="93"/>
      <c r="AK1494" s="93"/>
      <c r="AL1494" s="93"/>
    </row>
    <row r="1495" spans="1:38">
      <c r="A1495" s="60"/>
      <c r="B1495" s="60"/>
      <c r="C1495" s="16"/>
      <c r="D1495" s="60"/>
      <c r="E1495" s="16"/>
      <c r="F1495" s="17"/>
      <c r="G1495" s="60"/>
      <c r="H1495" s="16"/>
      <c r="I1495" s="17"/>
      <c r="J1495" s="93"/>
      <c r="K1495" s="93"/>
      <c r="L1495" s="93"/>
      <c r="M1495" s="93"/>
      <c r="N1495" s="93"/>
      <c r="O1495" s="93"/>
      <c r="P1495" s="93"/>
      <c r="Q1495" s="93"/>
      <c r="R1495" s="93"/>
      <c r="S1495" s="93"/>
      <c r="T1495" s="93"/>
      <c r="U1495" s="93"/>
      <c r="V1495" s="93"/>
      <c r="W1495" s="93"/>
      <c r="X1495" s="93"/>
      <c r="Y1495" s="93"/>
      <c r="Z1495" s="93"/>
      <c r="AA1495" s="93"/>
      <c r="AB1495" s="93"/>
      <c r="AC1495" s="93"/>
      <c r="AD1495" s="93"/>
      <c r="AE1495" s="93"/>
      <c r="AF1495" s="93"/>
      <c r="AG1495" s="93"/>
      <c r="AH1495" s="93"/>
      <c r="AI1495" s="93"/>
      <c r="AJ1495" s="93"/>
      <c r="AK1495" s="93"/>
      <c r="AL1495" s="93"/>
    </row>
    <row r="1496" spans="1:38">
      <c r="A1496" s="60"/>
      <c r="B1496" s="60"/>
      <c r="C1496" s="16"/>
      <c r="D1496" s="60"/>
      <c r="E1496" s="16"/>
      <c r="F1496" s="17"/>
      <c r="G1496" s="60"/>
      <c r="H1496" s="16"/>
      <c r="I1496" s="17"/>
      <c r="J1496" s="93"/>
      <c r="K1496" s="93"/>
      <c r="L1496" s="93"/>
      <c r="M1496" s="93"/>
      <c r="N1496" s="93"/>
      <c r="O1496" s="93"/>
      <c r="P1496" s="93"/>
      <c r="Q1496" s="93"/>
      <c r="R1496" s="93"/>
      <c r="S1496" s="93"/>
      <c r="T1496" s="93"/>
      <c r="U1496" s="93"/>
      <c r="V1496" s="93"/>
      <c r="W1496" s="93"/>
      <c r="X1496" s="93"/>
      <c r="Y1496" s="93"/>
      <c r="Z1496" s="93"/>
      <c r="AA1496" s="93"/>
      <c r="AB1496" s="93"/>
      <c r="AC1496" s="93"/>
      <c r="AD1496" s="93"/>
      <c r="AE1496" s="93"/>
      <c r="AF1496" s="93"/>
      <c r="AG1496" s="93"/>
      <c r="AH1496" s="93"/>
      <c r="AI1496" s="93"/>
      <c r="AJ1496" s="93"/>
      <c r="AK1496" s="93"/>
      <c r="AL1496" s="93"/>
    </row>
    <row r="1497" spans="1:38">
      <c r="A1497" s="60"/>
      <c r="B1497" s="60"/>
      <c r="C1497" s="16"/>
      <c r="D1497" s="60"/>
      <c r="E1497" s="16"/>
      <c r="F1497" s="17"/>
      <c r="G1497" s="60"/>
      <c r="H1497" s="16"/>
      <c r="I1497" s="17"/>
      <c r="J1497" s="93"/>
      <c r="K1497" s="93"/>
      <c r="L1497" s="93"/>
      <c r="M1497" s="93"/>
      <c r="N1497" s="93"/>
      <c r="O1497" s="93"/>
      <c r="P1497" s="93"/>
      <c r="Q1497" s="93"/>
      <c r="R1497" s="93"/>
      <c r="S1497" s="93"/>
      <c r="T1497" s="93"/>
      <c r="U1497" s="93"/>
      <c r="V1497" s="93"/>
      <c r="W1497" s="93"/>
      <c r="X1497" s="93"/>
      <c r="Y1497" s="93"/>
      <c r="Z1497" s="93"/>
      <c r="AA1497" s="93"/>
      <c r="AB1497" s="93"/>
      <c r="AC1497" s="93"/>
      <c r="AD1497" s="93"/>
      <c r="AE1497" s="93"/>
      <c r="AF1497" s="93"/>
      <c r="AG1497" s="93"/>
      <c r="AH1497" s="93"/>
      <c r="AI1497" s="93"/>
      <c r="AJ1497" s="93"/>
      <c r="AK1497" s="93"/>
      <c r="AL1497" s="93"/>
    </row>
    <row r="1498" spans="1:38">
      <c r="A1498" s="60"/>
      <c r="B1498" s="60"/>
      <c r="C1498" s="16"/>
      <c r="D1498" s="60"/>
      <c r="E1498" s="16"/>
      <c r="F1498" s="17"/>
      <c r="G1498" s="60"/>
      <c r="H1498" s="16"/>
      <c r="I1498" s="17"/>
      <c r="J1498" s="93"/>
      <c r="K1498" s="93"/>
      <c r="L1498" s="93"/>
      <c r="M1498" s="93"/>
      <c r="N1498" s="93"/>
      <c r="O1498" s="93"/>
      <c r="P1498" s="93"/>
      <c r="Q1498" s="93"/>
      <c r="R1498" s="93"/>
      <c r="S1498" s="93"/>
      <c r="T1498" s="93"/>
      <c r="U1498" s="93"/>
      <c r="V1498" s="93"/>
      <c r="W1498" s="93"/>
      <c r="X1498" s="93"/>
      <c r="Y1498" s="93"/>
      <c r="Z1498" s="93"/>
      <c r="AA1498" s="93"/>
      <c r="AB1498" s="93"/>
      <c r="AC1498" s="93"/>
      <c r="AD1498" s="93"/>
      <c r="AE1498" s="93"/>
      <c r="AF1498" s="93"/>
      <c r="AG1498" s="93"/>
      <c r="AH1498" s="93"/>
      <c r="AI1498" s="93"/>
      <c r="AJ1498" s="93"/>
      <c r="AK1498" s="93"/>
      <c r="AL1498" s="93"/>
    </row>
    <row r="1499" spans="1:38">
      <c r="A1499" s="60"/>
      <c r="B1499" s="60"/>
      <c r="C1499" s="16"/>
      <c r="D1499" s="60"/>
      <c r="E1499" s="16"/>
      <c r="F1499" s="17"/>
      <c r="G1499" s="60"/>
      <c r="H1499" s="16"/>
      <c r="I1499" s="17"/>
      <c r="J1499" s="93"/>
      <c r="K1499" s="93"/>
      <c r="L1499" s="93"/>
      <c r="M1499" s="93"/>
      <c r="N1499" s="93"/>
      <c r="O1499" s="93"/>
      <c r="P1499" s="93"/>
      <c r="Q1499" s="93"/>
      <c r="R1499" s="93"/>
      <c r="S1499" s="93"/>
      <c r="T1499" s="93"/>
      <c r="U1499" s="93"/>
      <c r="V1499" s="93"/>
      <c r="W1499" s="93"/>
      <c r="X1499" s="93"/>
      <c r="Y1499" s="93"/>
      <c r="Z1499" s="93"/>
      <c r="AA1499" s="93"/>
      <c r="AB1499" s="93"/>
      <c r="AC1499" s="93"/>
      <c r="AD1499" s="93"/>
      <c r="AE1499" s="93"/>
      <c r="AF1499" s="93"/>
      <c r="AG1499" s="93"/>
      <c r="AH1499" s="93"/>
      <c r="AI1499" s="93"/>
      <c r="AJ1499" s="93"/>
      <c r="AK1499" s="93"/>
      <c r="AL1499" s="93"/>
    </row>
    <row r="1500" spans="1:38">
      <c r="A1500" s="60"/>
      <c r="B1500" s="60"/>
      <c r="C1500" s="16"/>
      <c r="D1500" s="60"/>
      <c r="E1500" s="16"/>
      <c r="F1500" s="17"/>
      <c r="G1500" s="60"/>
      <c r="H1500" s="16"/>
      <c r="I1500" s="17"/>
      <c r="J1500" s="93"/>
      <c r="K1500" s="93"/>
      <c r="L1500" s="93"/>
      <c r="M1500" s="93"/>
      <c r="N1500" s="93"/>
      <c r="O1500" s="93"/>
      <c r="P1500" s="93"/>
      <c r="Q1500" s="93"/>
      <c r="R1500" s="93"/>
      <c r="S1500" s="93"/>
      <c r="T1500" s="93"/>
      <c r="U1500" s="93"/>
      <c r="V1500" s="93"/>
      <c r="W1500" s="93"/>
      <c r="X1500" s="93"/>
      <c r="Y1500" s="93"/>
      <c r="Z1500" s="93"/>
      <c r="AA1500" s="93"/>
      <c r="AB1500" s="93"/>
      <c r="AC1500" s="93"/>
      <c r="AD1500" s="93"/>
      <c r="AE1500" s="93"/>
      <c r="AF1500" s="93"/>
      <c r="AG1500" s="93"/>
      <c r="AH1500" s="93"/>
      <c r="AI1500" s="93"/>
      <c r="AJ1500" s="93"/>
      <c r="AK1500" s="93"/>
      <c r="AL1500" s="93"/>
    </row>
    <row r="1501" spans="1:38">
      <c r="A1501" s="60"/>
      <c r="B1501" s="60"/>
      <c r="C1501" s="16"/>
      <c r="D1501" s="60"/>
      <c r="E1501" s="16"/>
      <c r="F1501" s="17"/>
      <c r="G1501" s="60"/>
      <c r="H1501" s="16"/>
      <c r="I1501" s="17"/>
      <c r="J1501" s="93"/>
      <c r="K1501" s="93"/>
      <c r="L1501" s="93"/>
      <c r="M1501" s="93"/>
      <c r="N1501" s="93"/>
      <c r="O1501" s="93"/>
      <c r="P1501" s="93"/>
      <c r="Q1501" s="93"/>
      <c r="R1501" s="93"/>
      <c r="S1501" s="93"/>
      <c r="T1501" s="93"/>
      <c r="U1501" s="93"/>
      <c r="V1501" s="93"/>
      <c r="W1501" s="93"/>
      <c r="X1501" s="93"/>
      <c r="Y1501" s="93"/>
      <c r="Z1501" s="93"/>
      <c r="AA1501" s="93"/>
      <c r="AB1501" s="93"/>
      <c r="AC1501" s="93"/>
      <c r="AD1501" s="93"/>
      <c r="AE1501" s="93"/>
      <c r="AF1501" s="93"/>
      <c r="AG1501" s="93"/>
      <c r="AH1501" s="93"/>
      <c r="AI1501" s="93"/>
      <c r="AJ1501" s="93"/>
      <c r="AK1501" s="93"/>
      <c r="AL1501" s="93"/>
    </row>
    <row r="1502" spans="1:38">
      <c r="A1502" s="60"/>
      <c r="B1502" s="60"/>
      <c r="C1502" s="16"/>
      <c r="D1502" s="60"/>
      <c r="E1502" s="16"/>
      <c r="F1502" s="17"/>
      <c r="G1502" s="60"/>
      <c r="H1502" s="16"/>
      <c r="I1502" s="17"/>
      <c r="J1502" s="93"/>
      <c r="K1502" s="93"/>
      <c r="L1502" s="93"/>
      <c r="M1502" s="93"/>
      <c r="N1502" s="93"/>
      <c r="O1502" s="93"/>
      <c r="P1502" s="93"/>
      <c r="Q1502" s="93"/>
      <c r="R1502" s="93"/>
      <c r="S1502" s="93"/>
      <c r="T1502" s="93"/>
      <c r="U1502" s="93"/>
      <c r="V1502" s="93"/>
      <c r="W1502" s="93"/>
      <c r="X1502" s="93"/>
      <c r="Y1502" s="93"/>
      <c r="Z1502" s="93"/>
      <c r="AA1502" s="93"/>
      <c r="AB1502" s="93"/>
      <c r="AC1502" s="93"/>
      <c r="AD1502" s="93"/>
      <c r="AE1502" s="93"/>
      <c r="AF1502" s="93"/>
      <c r="AG1502" s="93"/>
      <c r="AH1502" s="93"/>
      <c r="AI1502" s="93"/>
      <c r="AJ1502" s="93"/>
      <c r="AK1502" s="93"/>
      <c r="AL1502" s="93"/>
    </row>
    <row r="1503" spans="1:38">
      <c r="A1503" s="60"/>
      <c r="B1503" s="60"/>
      <c r="C1503" s="16"/>
      <c r="D1503" s="60"/>
      <c r="E1503" s="16"/>
      <c r="F1503" s="17"/>
      <c r="G1503" s="60"/>
      <c r="H1503" s="16"/>
      <c r="I1503" s="17"/>
      <c r="J1503" s="93"/>
      <c r="K1503" s="93"/>
      <c r="L1503" s="93"/>
      <c r="M1503" s="93"/>
      <c r="N1503" s="93"/>
      <c r="O1503" s="93"/>
      <c r="P1503" s="93"/>
      <c r="Q1503" s="93"/>
      <c r="R1503" s="93"/>
      <c r="S1503" s="93"/>
      <c r="T1503" s="93"/>
      <c r="U1503" s="93"/>
      <c r="V1503" s="93"/>
      <c r="W1503" s="93"/>
      <c r="X1503" s="93"/>
      <c r="Y1503" s="93"/>
      <c r="Z1503" s="93"/>
      <c r="AA1503" s="93"/>
      <c r="AB1503" s="93"/>
      <c r="AC1503" s="93"/>
      <c r="AD1503" s="93"/>
      <c r="AE1503" s="93"/>
      <c r="AF1503" s="93"/>
      <c r="AG1503" s="93"/>
      <c r="AH1503" s="93"/>
      <c r="AI1503" s="93"/>
      <c r="AJ1503" s="93"/>
      <c r="AK1503" s="93"/>
      <c r="AL1503" s="93"/>
    </row>
    <row r="1504" spans="1:38">
      <c r="A1504" s="60"/>
      <c r="B1504" s="60"/>
      <c r="C1504" s="16"/>
      <c r="D1504" s="60"/>
      <c r="E1504" s="16"/>
      <c r="F1504" s="17"/>
      <c r="G1504" s="60"/>
      <c r="H1504" s="16"/>
      <c r="I1504" s="17"/>
      <c r="J1504" s="93"/>
      <c r="K1504" s="93"/>
      <c r="L1504" s="93"/>
      <c r="M1504" s="93"/>
      <c r="N1504" s="93"/>
      <c r="O1504" s="93"/>
      <c r="P1504" s="93"/>
      <c r="Q1504" s="93"/>
      <c r="R1504" s="93"/>
      <c r="S1504" s="93"/>
      <c r="T1504" s="93"/>
      <c r="U1504" s="93"/>
      <c r="V1504" s="93"/>
      <c r="W1504" s="93"/>
      <c r="X1504" s="93"/>
      <c r="Y1504" s="93"/>
      <c r="Z1504" s="93"/>
      <c r="AA1504" s="93"/>
      <c r="AB1504" s="93"/>
      <c r="AC1504" s="93"/>
      <c r="AD1504" s="93"/>
      <c r="AE1504" s="93"/>
      <c r="AF1504" s="93"/>
      <c r="AG1504" s="93"/>
      <c r="AH1504" s="93"/>
      <c r="AI1504" s="93"/>
      <c r="AJ1504" s="93"/>
      <c r="AK1504" s="93"/>
      <c r="AL1504" s="93"/>
    </row>
    <row r="1505" spans="1:38">
      <c r="A1505" s="60"/>
      <c r="B1505" s="60"/>
      <c r="C1505" s="16"/>
      <c r="D1505" s="60"/>
      <c r="E1505" s="16"/>
      <c r="F1505" s="17"/>
      <c r="G1505" s="60"/>
      <c r="H1505" s="16"/>
      <c r="I1505" s="17"/>
      <c r="J1505" s="93"/>
      <c r="K1505" s="93"/>
      <c r="L1505" s="93"/>
      <c r="M1505" s="93"/>
      <c r="N1505" s="93"/>
      <c r="O1505" s="93"/>
      <c r="P1505" s="93"/>
      <c r="Q1505" s="93"/>
      <c r="R1505" s="93"/>
      <c r="S1505" s="93"/>
      <c r="T1505" s="93"/>
      <c r="U1505" s="93"/>
      <c r="V1505" s="93"/>
      <c r="W1505" s="93"/>
      <c r="X1505" s="93"/>
      <c r="Y1505" s="93"/>
      <c r="Z1505" s="93"/>
      <c r="AA1505" s="93"/>
      <c r="AB1505" s="93"/>
      <c r="AC1505" s="93"/>
      <c r="AD1505" s="93"/>
      <c r="AE1505" s="93"/>
      <c r="AF1505" s="93"/>
      <c r="AG1505" s="93"/>
      <c r="AH1505" s="93"/>
      <c r="AI1505" s="93"/>
      <c r="AJ1505" s="93"/>
      <c r="AK1505" s="93"/>
      <c r="AL1505" s="93"/>
    </row>
    <row r="1506" spans="1:38">
      <c r="A1506" s="60"/>
      <c r="B1506" s="60"/>
      <c r="C1506" s="16"/>
      <c r="D1506" s="60"/>
      <c r="E1506" s="16"/>
      <c r="F1506" s="17"/>
      <c r="G1506" s="60"/>
      <c r="H1506" s="16"/>
      <c r="I1506" s="17"/>
      <c r="J1506" s="93"/>
      <c r="K1506" s="93"/>
      <c r="L1506" s="93"/>
      <c r="M1506" s="93"/>
      <c r="N1506" s="93"/>
      <c r="O1506" s="93"/>
      <c r="P1506" s="93"/>
      <c r="Q1506" s="93"/>
      <c r="R1506" s="93"/>
      <c r="S1506" s="93"/>
      <c r="T1506" s="93"/>
      <c r="U1506" s="93"/>
      <c r="V1506" s="93"/>
      <c r="W1506" s="93"/>
      <c r="X1506" s="93"/>
      <c r="Y1506" s="93"/>
      <c r="Z1506" s="93"/>
      <c r="AA1506" s="93"/>
      <c r="AB1506" s="93"/>
      <c r="AC1506" s="93"/>
      <c r="AD1506" s="93"/>
      <c r="AE1506" s="93"/>
      <c r="AF1506" s="93"/>
      <c r="AG1506" s="93"/>
      <c r="AH1506" s="93"/>
      <c r="AI1506" s="93"/>
      <c r="AJ1506" s="93"/>
      <c r="AK1506" s="93"/>
      <c r="AL1506" s="93"/>
    </row>
    <row r="1507" spans="1:38">
      <c r="A1507" s="60"/>
      <c r="B1507" s="60"/>
      <c r="C1507" s="16"/>
      <c r="D1507" s="60"/>
      <c r="E1507" s="16"/>
      <c r="F1507" s="17"/>
      <c r="G1507" s="60"/>
      <c r="H1507" s="16"/>
      <c r="I1507" s="17"/>
      <c r="J1507" s="93"/>
      <c r="K1507" s="93"/>
      <c r="L1507" s="93"/>
      <c r="M1507" s="93"/>
      <c r="N1507" s="93"/>
      <c r="O1507" s="93"/>
      <c r="P1507" s="93"/>
      <c r="Q1507" s="93"/>
      <c r="R1507" s="93"/>
      <c r="S1507" s="93"/>
      <c r="T1507" s="93"/>
      <c r="U1507" s="93"/>
      <c r="V1507" s="93"/>
      <c r="W1507" s="93"/>
      <c r="X1507" s="93"/>
      <c r="Y1507" s="93"/>
      <c r="Z1507" s="93"/>
      <c r="AA1507" s="93"/>
      <c r="AB1507" s="93"/>
      <c r="AC1507" s="93"/>
      <c r="AD1507" s="93"/>
      <c r="AE1507" s="93"/>
      <c r="AF1507" s="93"/>
      <c r="AG1507" s="93"/>
      <c r="AH1507" s="93"/>
      <c r="AI1507" s="93"/>
      <c r="AJ1507" s="93"/>
      <c r="AK1507" s="93"/>
      <c r="AL1507" s="93"/>
    </row>
    <row r="1508" spans="1:38">
      <c r="A1508" s="60"/>
      <c r="B1508" s="60"/>
      <c r="C1508" s="16"/>
      <c r="D1508" s="60"/>
      <c r="E1508" s="16"/>
      <c r="F1508" s="17"/>
      <c r="G1508" s="60"/>
      <c r="H1508" s="16"/>
      <c r="I1508" s="17"/>
      <c r="J1508" s="93"/>
      <c r="K1508" s="93"/>
      <c r="L1508" s="93"/>
      <c r="M1508" s="93"/>
      <c r="N1508" s="93"/>
      <c r="O1508" s="93"/>
      <c r="P1508" s="93"/>
      <c r="Q1508" s="93"/>
      <c r="R1508" s="93"/>
      <c r="S1508" s="93"/>
      <c r="T1508" s="93"/>
      <c r="U1508" s="93"/>
      <c r="V1508" s="93"/>
      <c r="W1508" s="93"/>
      <c r="X1508" s="93"/>
      <c r="Y1508" s="93"/>
      <c r="Z1508" s="93"/>
      <c r="AA1508" s="93"/>
      <c r="AB1508" s="93"/>
      <c r="AC1508" s="93"/>
      <c r="AD1508" s="93"/>
      <c r="AE1508" s="93"/>
      <c r="AF1508" s="93"/>
      <c r="AG1508" s="93"/>
      <c r="AH1508" s="93"/>
      <c r="AI1508" s="93"/>
      <c r="AJ1508" s="93"/>
      <c r="AK1508" s="93"/>
      <c r="AL1508" s="93"/>
    </row>
    <row r="1509" spans="1:38">
      <c r="A1509" s="60"/>
      <c r="B1509" s="60"/>
      <c r="C1509" s="16"/>
      <c r="D1509" s="60"/>
      <c r="E1509" s="16"/>
      <c r="F1509" s="17"/>
      <c r="G1509" s="60"/>
      <c r="H1509" s="16"/>
      <c r="I1509" s="17"/>
      <c r="J1509" s="93"/>
      <c r="K1509" s="93"/>
      <c r="L1509" s="93"/>
      <c r="M1509" s="93"/>
      <c r="N1509" s="93"/>
      <c r="O1509" s="93"/>
      <c r="P1509" s="93"/>
      <c r="Q1509" s="93"/>
      <c r="R1509" s="93"/>
      <c r="S1509" s="93"/>
      <c r="T1509" s="93"/>
      <c r="U1509" s="93"/>
      <c r="V1509" s="93"/>
      <c r="W1509" s="93"/>
      <c r="X1509" s="93"/>
      <c r="Y1509" s="93"/>
      <c r="Z1509" s="93"/>
      <c r="AA1509" s="93"/>
      <c r="AB1509" s="93"/>
      <c r="AC1509" s="93"/>
      <c r="AD1509" s="93"/>
      <c r="AE1509" s="93"/>
      <c r="AF1509" s="93"/>
      <c r="AG1509" s="93"/>
      <c r="AH1509" s="93"/>
      <c r="AI1509" s="93"/>
      <c r="AJ1509" s="93"/>
      <c r="AK1509" s="93"/>
      <c r="AL1509" s="93"/>
    </row>
    <row r="1510" spans="1:38">
      <c r="A1510" s="60"/>
      <c r="B1510" s="60"/>
      <c r="C1510" s="16"/>
      <c r="D1510" s="60"/>
      <c r="E1510" s="16"/>
      <c r="F1510" s="17"/>
      <c r="G1510" s="60"/>
      <c r="H1510" s="16"/>
      <c r="I1510" s="17"/>
      <c r="J1510" s="93"/>
      <c r="K1510" s="93"/>
      <c r="L1510" s="93"/>
      <c r="M1510" s="93"/>
      <c r="N1510" s="93"/>
      <c r="O1510" s="93"/>
      <c r="P1510" s="93"/>
      <c r="Q1510" s="93"/>
      <c r="R1510" s="93"/>
      <c r="S1510" s="93"/>
      <c r="T1510" s="93"/>
      <c r="U1510" s="93"/>
      <c r="V1510" s="93"/>
      <c r="W1510" s="93"/>
      <c r="X1510" s="93"/>
      <c r="Y1510" s="93"/>
      <c r="Z1510" s="93"/>
      <c r="AA1510" s="93"/>
      <c r="AB1510" s="93"/>
      <c r="AC1510" s="93"/>
      <c r="AD1510" s="93"/>
      <c r="AE1510" s="93"/>
      <c r="AF1510" s="93"/>
      <c r="AG1510" s="93"/>
      <c r="AH1510" s="93"/>
      <c r="AI1510" s="93"/>
      <c r="AJ1510" s="93"/>
      <c r="AK1510" s="93"/>
      <c r="AL1510" s="93"/>
    </row>
    <row r="1511" spans="1:38">
      <c r="A1511" s="60"/>
      <c r="B1511" s="60"/>
      <c r="C1511" s="16"/>
      <c r="D1511" s="60"/>
      <c r="E1511" s="16"/>
      <c r="F1511" s="17"/>
      <c r="G1511" s="60"/>
      <c r="H1511" s="16"/>
      <c r="I1511" s="17"/>
      <c r="J1511" s="93"/>
      <c r="K1511" s="93"/>
      <c r="L1511" s="93"/>
      <c r="M1511" s="93"/>
      <c r="N1511" s="93"/>
      <c r="O1511" s="93"/>
      <c r="P1511" s="93"/>
      <c r="Q1511" s="93"/>
      <c r="R1511" s="93"/>
      <c r="S1511" s="93"/>
      <c r="T1511" s="93"/>
      <c r="U1511" s="93"/>
      <c r="V1511" s="93"/>
      <c r="W1511" s="93"/>
      <c r="X1511" s="93"/>
      <c r="Y1511" s="93"/>
      <c r="Z1511" s="93"/>
      <c r="AA1511" s="93"/>
      <c r="AB1511" s="93"/>
      <c r="AC1511" s="93"/>
      <c r="AD1511" s="93"/>
      <c r="AE1511" s="93"/>
      <c r="AF1511" s="93"/>
      <c r="AG1511" s="93"/>
      <c r="AH1511" s="93"/>
      <c r="AI1511" s="93"/>
      <c r="AJ1511" s="93"/>
      <c r="AK1511" s="93"/>
      <c r="AL1511" s="93"/>
    </row>
    <row r="1512" spans="1:38" ht="6.75" customHeight="1">
      <c r="A1512" s="60"/>
      <c r="B1512" s="60"/>
      <c r="C1512" s="16"/>
      <c r="D1512" s="60"/>
      <c r="E1512" s="16"/>
      <c r="F1512" s="17"/>
      <c r="G1512" s="60"/>
      <c r="H1512" s="16"/>
      <c r="I1512" s="17"/>
      <c r="J1512" s="93"/>
      <c r="K1512" s="93"/>
      <c r="L1512" s="93"/>
      <c r="M1512" s="93"/>
      <c r="N1512" s="93"/>
      <c r="O1512" s="93"/>
      <c r="P1512" s="93"/>
      <c r="Q1512" s="93"/>
      <c r="R1512" s="93"/>
      <c r="S1512" s="93"/>
      <c r="T1512" s="93"/>
      <c r="U1512" s="93"/>
      <c r="V1512" s="93"/>
      <c r="W1512" s="93"/>
      <c r="X1512" s="93"/>
      <c r="Y1512" s="93"/>
      <c r="Z1512" s="93"/>
      <c r="AA1512" s="93"/>
      <c r="AB1512" s="93"/>
      <c r="AC1512" s="93"/>
      <c r="AD1512" s="93"/>
      <c r="AE1512" s="93"/>
      <c r="AF1512" s="93"/>
      <c r="AG1512" s="93"/>
      <c r="AH1512" s="93"/>
      <c r="AI1512" s="93"/>
      <c r="AJ1512" s="93"/>
      <c r="AK1512" s="93"/>
      <c r="AL1512" s="93"/>
    </row>
    <row r="1513" spans="1:38">
      <c r="A1513" s="60" t="s">
        <v>105</v>
      </c>
      <c r="B1513" s="60"/>
      <c r="C1513" s="16"/>
      <c r="D1513" s="60"/>
      <c r="E1513" s="16"/>
      <c r="F1513" s="17"/>
      <c r="G1513" s="60"/>
      <c r="H1513" s="16"/>
      <c r="I1513" s="17"/>
      <c r="J1513" s="93"/>
      <c r="K1513" s="93"/>
      <c r="L1513" s="93"/>
      <c r="M1513" s="93"/>
      <c r="N1513" s="93"/>
      <c r="O1513" s="93"/>
      <c r="P1513" s="93"/>
      <c r="Q1513" s="93"/>
      <c r="R1513" s="93"/>
      <c r="S1513" s="93"/>
      <c r="T1513" s="93"/>
      <c r="U1513" s="93"/>
      <c r="V1513" s="93"/>
      <c r="W1513" s="93"/>
      <c r="X1513" s="93"/>
      <c r="Y1513" s="93"/>
      <c r="Z1513" s="93"/>
      <c r="AA1513" s="93"/>
      <c r="AB1513" s="93"/>
      <c r="AC1513" s="93"/>
      <c r="AD1513" s="93"/>
      <c r="AE1513" s="93"/>
      <c r="AF1513" s="93"/>
      <c r="AG1513" s="93"/>
      <c r="AH1513" s="93"/>
      <c r="AI1513" s="93"/>
      <c r="AJ1513" s="93"/>
      <c r="AK1513" s="93"/>
      <c r="AL1513" s="93"/>
    </row>
    <row r="1514" spans="1:38" ht="7.5" customHeight="1">
      <c r="A1514" s="60"/>
      <c r="B1514" s="60"/>
      <c r="C1514" s="16"/>
      <c r="D1514" s="60"/>
      <c r="E1514" s="16"/>
      <c r="F1514" s="17"/>
      <c r="G1514" s="60"/>
      <c r="H1514" s="16"/>
      <c r="I1514" s="17"/>
      <c r="J1514" s="93"/>
      <c r="K1514" s="93"/>
      <c r="L1514" s="93"/>
      <c r="M1514" s="93"/>
      <c r="N1514" s="93"/>
      <c r="O1514" s="93"/>
      <c r="P1514" s="93"/>
      <c r="Q1514" s="93"/>
      <c r="R1514" s="93"/>
      <c r="S1514" s="93"/>
      <c r="T1514" s="93"/>
      <c r="U1514" s="93"/>
      <c r="V1514" s="93"/>
      <c r="W1514" s="93"/>
      <c r="X1514" s="93"/>
      <c r="Y1514" s="93"/>
      <c r="Z1514" s="93"/>
      <c r="AA1514" s="93"/>
      <c r="AB1514" s="93"/>
      <c r="AC1514" s="93"/>
      <c r="AD1514" s="93"/>
      <c r="AE1514" s="93"/>
      <c r="AF1514" s="93"/>
      <c r="AG1514" s="93"/>
      <c r="AH1514" s="93"/>
      <c r="AI1514" s="93"/>
      <c r="AJ1514" s="93"/>
      <c r="AK1514" s="93"/>
      <c r="AL1514" s="93"/>
    </row>
    <row r="1515" spans="1:38">
      <c r="A1515" s="60" t="str">
        <f>$A$492</f>
        <v>Amount per pupil excludes the following funds:  Adult Education, Adult Supplemental Education, and Special Education Coop.</v>
      </c>
      <c r="B1515" s="60"/>
      <c r="C1515" s="16"/>
      <c r="D1515" s="60"/>
      <c r="E1515" s="16"/>
      <c r="F1515" s="17"/>
      <c r="G1515" s="60"/>
      <c r="H1515" s="16"/>
      <c r="I1515" s="17"/>
      <c r="J1515" s="93"/>
      <c r="K1515" s="93"/>
      <c r="L1515" s="93"/>
      <c r="M1515" s="93"/>
      <c r="N1515" s="93"/>
      <c r="O1515" s="93"/>
      <c r="P1515" s="93"/>
      <c r="Q1515" s="93"/>
      <c r="R1515" s="93"/>
      <c r="S1515" s="93"/>
      <c r="T1515" s="93"/>
      <c r="U1515" s="93"/>
      <c r="V1515" s="93"/>
      <c r="W1515" s="93"/>
      <c r="X1515" s="93"/>
      <c r="Y1515" s="93"/>
      <c r="Z1515" s="93"/>
      <c r="AA1515" s="93"/>
      <c r="AB1515" s="93"/>
      <c r="AC1515" s="93"/>
      <c r="AD1515" s="93"/>
      <c r="AE1515" s="93"/>
      <c r="AF1515" s="93"/>
      <c r="AG1515" s="93"/>
      <c r="AH1515" s="93"/>
      <c r="AI1515" s="93"/>
      <c r="AJ1515" s="93"/>
      <c r="AK1515" s="93"/>
      <c r="AL1515" s="93"/>
    </row>
    <row r="1516" spans="1:38">
      <c r="A1516" s="60"/>
      <c r="B1516" s="60"/>
      <c r="C1516" s="16"/>
      <c r="D1516" s="60"/>
      <c r="E1516" s="16"/>
      <c r="F1516" s="17"/>
      <c r="G1516" s="60"/>
      <c r="H1516" s="16"/>
      <c r="I1516" s="17"/>
      <c r="J1516" s="93"/>
      <c r="K1516" s="93"/>
      <c r="L1516" s="93"/>
      <c r="M1516" s="93"/>
      <c r="N1516" s="93"/>
      <c r="O1516" s="93"/>
      <c r="P1516" s="93"/>
      <c r="Q1516" s="93"/>
      <c r="R1516" s="93"/>
      <c r="S1516" s="93"/>
      <c r="T1516" s="93"/>
      <c r="U1516" s="93"/>
      <c r="V1516" s="93"/>
      <c r="W1516" s="93"/>
      <c r="X1516" s="93"/>
      <c r="Y1516" s="93"/>
      <c r="Z1516" s="93"/>
      <c r="AA1516" s="93"/>
      <c r="AB1516" s="93"/>
      <c r="AC1516" s="93"/>
      <c r="AD1516" s="93"/>
      <c r="AE1516" s="93"/>
      <c r="AF1516" s="93"/>
      <c r="AG1516" s="93"/>
      <c r="AH1516" s="93"/>
      <c r="AI1516" s="93"/>
      <c r="AJ1516" s="93"/>
      <c r="AK1516" s="93"/>
      <c r="AL1516" s="93"/>
    </row>
    <row r="1517" spans="1:38" ht="6" customHeight="1">
      <c r="A1517" s="60"/>
      <c r="B1517" s="60"/>
      <c r="C1517" s="16"/>
      <c r="D1517" s="60"/>
      <c r="E1517" s="16"/>
      <c r="F1517" s="17"/>
      <c r="G1517" s="60"/>
      <c r="H1517" s="16"/>
      <c r="I1517" s="17"/>
      <c r="J1517" s="93"/>
      <c r="K1517" s="93"/>
      <c r="L1517" s="93"/>
      <c r="M1517" s="93"/>
      <c r="N1517" s="93"/>
      <c r="O1517" s="93"/>
      <c r="P1517" s="93"/>
      <c r="Q1517" s="93"/>
      <c r="R1517" s="93"/>
      <c r="S1517" s="93"/>
      <c r="T1517" s="93"/>
      <c r="U1517" s="93"/>
      <c r="V1517" s="93"/>
      <c r="W1517" s="93"/>
      <c r="X1517" s="93"/>
      <c r="Y1517" s="93"/>
      <c r="Z1517" s="93"/>
      <c r="AA1517" s="93"/>
      <c r="AB1517" s="93"/>
      <c r="AC1517" s="93"/>
      <c r="AD1517" s="93"/>
      <c r="AE1517" s="93"/>
      <c r="AF1517" s="93"/>
      <c r="AG1517" s="93"/>
      <c r="AH1517" s="93"/>
      <c r="AI1517" s="93"/>
      <c r="AJ1517" s="93"/>
      <c r="AK1517" s="93"/>
      <c r="AL1517" s="93"/>
    </row>
    <row r="1518" spans="1:38">
      <c r="A1518" s="60" t="str">
        <f>A495</f>
        <v xml:space="preserve">*FTE enrollment is based on  9/20 and 2/20,  including 4yr old at-risk.  Beginning in the 2017-18 school year, full-day kindergarten is funded as  </v>
      </c>
      <c r="B1518" s="60"/>
      <c r="C1518" s="16"/>
      <c r="D1518" s="60"/>
      <c r="E1518" s="16"/>
      <c r="F1518" s="17"/>
      <c r="G1518" s="60"/>
      <c r="H1518" s="16"/>
      <c r="I1518" s="17"/>
      <c r="J1518" s="93"/>
      <c r="K1518" s="93"/>
      <c r="L1518" s="93"/>
      <c r="M1518" s="93"/>
      <c r="N1518" s="93"/>
      <c r="O1518" s="93"/>
      <c r="P1518" s="93"/>
      <c r="Q1518" s="93"/>
      <c r="R1518" s="93"/>
      <c r="S1518" s="93"/>
      <c r="T1518" s="93"/>
      <c r="U1518" s="93"/>
      <c r="V1518" s="93"/>
      <c r="W1518" s="93"/>
      <c r="X1518" s="93"/>
      <c r="Y1518" s="93"/>
      <c r="Z1518" s="93"/>
      <c r="AA1518" s="93"/>
      <c r="AB1518" s="93"/>
      <c r="AC1518" s="93"/>
      <c r="AD1518" s="93"/>
      <c r="AE1518" s="93"/>
      <c r="AF1518" s="93"/>
      <c r="AG1518" s="93"/>
      <c r="AH1518" s="93"/>
      <c r="AI1518" s="93"/>
      <c r="AJ1518" s="93"/>
      <c r="AK1518" s="93"/>
      <c r="AL1518" s="93"/>
    </row>
    <row r="1519" spans="1:38">
      <c r="A1519" s="60" t="str">
        <f>A496</f>
        <v>1.0 FTE.  If the district offered full-day kindergarten in the 2017-18 school year, the 2016-17 kindergarten FTE is funded as 1.0 regardless of attendance.</v>
      </c>
      <c r="B1519" s="60"/>
      <c r="C1519" s="16"/>
      <c r="D1519" s="60"/>
      <c r="E1519" s="16"/>
      <c r="F1519" s="17"/>
      <c r="G1519" s="60"/>
      <c r="H1519" s="16"/>
      <c r="I1519" s="17"/>
      <c r="J1519" s="93"/>
      <c r="K1519" s="93"/>
      <c r="L1519" s="93"/>
      <c r="M1519" s="93"/>
      <c r="N1519" s="93"/>
      <c r="O1519" s="93"/>
      <c r="P1519" s="93"/>
      <c r="Q1519" s="93"/>
      <c r="R1519" s="93"/>
      <c r="S1519" s="93"/>
      <c r="T1519" s="93"/>
      <c r="U1519" s="93"/>
      <c r="V1519" s="93"/>
      <c r="W1519" s="93"/>
      <c r="X1519" s="93"/>
      <c r="Y1519" s="93"/>
      <c r="Z1519" s="93"/>
      <c r="AA1519" s="93"/>
      <c r="AB1519" s="93"/>
      <c r="AC1519" s="93"/>
      <c r="AD1519" s="93"/>
      <c r="AE1519" s="93"/>
      <c r="AF1519" s="93"/>
      <c r="AG1519" s="93"/>
      <c r="AH1519" s="93"/>
      <c r="AI1519" s="93"/>
      <c r="AJ1519" s="93"/>
      <c r="AK1519" s="93"/>
      <c r="AL1519" s="93"/>
    </row>
    <row r="1520" spans="1:38">
      <c r="A1520" s="60" t="str">
        <f>A497</f>
        <v>Includes virtual enrollment.</v>
      </c>
      <c r="B1520" s="60"/>
      <c r="C1520" s="16"/>
      <c r="D1520" s="60"/>
      <c r="E1520" s="16"/>
      <c r="F1520" s="17"/>
      <c r="G1520" s="60"/>
      <c r="H1520" s="16"/>
      <c r="I1520" s="17"/>
      <c r="J1520" s="93"/>
      <c r="K1520" s="93"/>
      <c r="L1520" s="93"/>
      <c r="M1520" s="93"/>
      <c r="N1520" s="93"/>
      <c r="O1520" s="93"/>
      <c r="P1520" s="93"/>
      <c r="Q1520" s="93"/>
      <c r="R1520" s="93"/>
      <c r="S1520" s="93"/>
      <c r="T1520" s="93"/>
      <c r="U1520" s="93"/>
      <c r="V1520" s="93"/>
      <c r="W1520" s="93"/>
      <c r="X1520" s="93"/>
      <c r="Y1520" s="93"/>
      <c r="Z1520" s="93"/>
      <c r="AA1520" s="93"/>
      <c r="AB1520" s="93"/>
      <c r="AC1520" s="93"/>
      <c r="AD1520" s="93"/>
      <c r="AE1520" s="93"/>
      <c r="AF1520" s="93"/>
      <c r="AG1520" s="93"/>
      <c r="AH1520" s="93"/>
      <c r="AI1520" s="93"/>
      <c r="AJ1520" s="93"/>
      <c r="AK1520" s="93"/>
      <c r="AL1520" s="93"/>
    </row>
    <row r="1521" spans="1:38">
      <c r="A1521" s="60"/>
      <c r="B1521" s="60"/>
      <c r="C1521" s="16"/>
      <c r="D1521" s="60"/>
      <c r="E1521" s="16"/>
      <c r="F1521" s="17"/>
      <c r="G1521" s="60"/>
      <c r="H1521" s="16"/>
      <c r="I1521" s="17"/>
      <c r="J1521" s="93"/>
      <c r="K1521" s="93"/>
      <c r="L1521" s="93"/>
      <c r="M1521" s="93"/>
      <c r="N1521" s="93"/>
      <c r="O1521" s="93"/>
      <c r="P1521" s="93"/>
      <c r="Q1521" s="93"/>
      <c r="R1521" s="93"/>
      <c r="S1521" s="93"/>
      <c r="T1521" s="93"/>
      <c r="U1521" s="93"/>
      <c r="V1521" s="93"/>
      <c r="W1521" s="93"/>
      <c r="X1521" s="93"/>
      <c r="Y1521" s="93"/>
      <c r="Z1521" s="93"/>
      <c r="AA1521" s="93"/>
      <c r="AB1521" s="93"/>
      <c r="AC1521" s="93"/>
      <c r="AD1521" s="93"/>
      <c r="AE1521" s="93"/>
      <c r="AF1521" s="93"/>
      <c r="AG1521" s="93"/>
      <c r="AH1521" s="93"/>
      <c r="AI1521" s="93"/>
      <c r="AJ1521" s="93"/>
      <c r="AK1521" s="93"/>
      <c r="AL1521" s="93"/>
    </row>
    <row r="1522" spans="1:38">
      <c r="A1522" s="60"/>
      <c r="B1522" s="60"/>
      <c r="C1522" s="60"/>
      <c r="D1522" s="60"/>
      <c r="E1522" s="92" t="s">
        <v>0</v>
      </c>
      <c r="F1522" s="60"/>
      <c r="G1522" s="60"/>
      <c r="H1522" s="1">
        <f>H1</f>
        <v>241</v>
      </c>
      <c r="I1522" s="60"/>
      <c r="J1522" s="93"/>
      <c r="K1522" s="93"/>
      <c r="L1522" s="93"/>
      <c r="M1522" s="93"/>
      <c r="N1522" s="93"/>
      <c r="O1522" s="93"/>
      <c r="P1522" s="93"/>
      <c r="Q1522" s="93"/>
      <c r="R1522" s="93"/>
      <c r="S1522" s="93"/>
      <c r="T1522" s="93"/>
      <c r="U1522" s="93"/>
      <c r="V1522" s="93"/>
      <c r="W1522" s="93"/>
      <c r="X1522" s="93"/>
      <c r="Y1522" s="93"/>
      <c r="Z1522" s="93"/>
      <c r="AA1522" s="93"/>
      <c r="AB1522" s="93"/>
      <c r="AC1522" s="93"/>
      <c r="AD1522" s="93"/>
      <c r="AE1522" s="93"/>
      <c r="AF1522" s="93"/>
      <c r="AG1522" s="93"/>
      <c r="AH1522" s="93"/>
      <c r="AI1522" s="93"/>
      <c r="AJ1522" s="93"/>
      <c r="AK1522" s="93"/>
      <c r="AL1522" s="93"/>
    </row>
    <row r="1523" spans="1:38" ht="15.75">
      <c r="A1523" s="95" t="s">
        <v>131</v>
      </c>
      <c r="B1523" s="96"/>
      <c r="C1523" s="96"/>
      <c r="D1523" s="96"/>
      <c r="E1523" s="96"/>
      <c r="F1523" s="96"/>
      <c r="G1523" s="96"/>
      <c r="H1523" s="96"/>
      <c r="I1523" s="60"/>
      <c r="J1523" s="93"/>
      <c r="K1523" s="93"/>
      <c r="L1523" s="93"/>
      <c r="M1523" s="93"/>
      <c r="N1523" s="93"/>
      <c r="O1523" s="93"/>
      <c r="P1523" s="93"/>
      <c r="Q1523" s="93"/>
      <c r="R1523" s="93"/>
      <c r="S1523" s="93"/>
      <c r="T1523" s="93"/>
      <c r="U1523" s="93"/>
      <c r="V1523" s="93"/>
      <c r="W1523" s="93"/>
      <c r="X1523" s="93"/>
      <c r="Y1523" s="93"/>
      <c r="Z1523" s="93"/>
      <c r="AA1523" s="93"/>
      <c r="AB1523" s="93"/>
      <c r="AC1523" s="93"/>
      <c r="AD1523" s="93"/>
      <c r="AE1523" s="93"/>
      <c r="AF1523" s="93"/>
      <c r="AG1523" s="93"/>
      <c r="AH1523" s="93"/>
      <c r="AI1523" s="93"/>
      <c r="AJ1523" s="93"/>
      <c r="AK1523" s="93"/>
      <c r="AL1523" s="93"/>
    </row>
    <row r="1524" spans="1:38" ht="15.75">
      <c r="A1524" s="95" t="s">
        <v>132</v>
      </c>
      <c r="B1524" s="120"/>
      <c r="C1524" s="120"/>
      <c r="D1524" s="120"/>
      <c r="E1524" s="120"/>
      <c r="F1524" s="120"/>
      <c r="G1524" s="120"/>
      <c r="H1524" s="120"/>
      <c r="I1524" s="60"/>
      <c r="J1524" s="93"/>
      <c r="K1524" s="93"/>
      <c r="L1524" s="93"/>
      <c r="M1524" s="93"/>
      <c r="N1524" s="93"/>
      <c r="O1524" s="93"/>
      <c r="P1524" s="93"/>
      <c r="Q1524" s="93"/>
      <c r="R1524" s="93"/>
      <c r="S1524" s="93"/>
      <c r="T1524" s="93"/>
      <c r="U1524" s="93"/>
      <c r="V1524" s="93"/>
      <c r="W1524" s="93"/>
      <c r="X1524" s="93"/>
      <c r="Y1524" s="93"/>
      <c r="Z1524" s="93"/>
      <c r="AA1524" s="93"/>
      <c r="AB1524" s="93"/>
      <c r="AC1524" s="93"/>
      <c r="AD1524" s="93"/>
      <c r="AE1524" s="93"/>
      <c r="AF1524" s="93"/>
      <c r="AG1524" s="93"/>
      <c r="AH1524" s="93"/>
      <c r="AI1524" s="93"/>
      <c r="AJ1524" s="93"/>
      <c r="AK1524" s="93"/>
      <c r="AL1524" s="93"/>
    </row>
    <row r="1525" spans="1:38">
      <c r="A1525" s="120"/>
      <c r="B1525" s="120"/>
      <c r="C1525" s="120"/>
      <c r="D1525" s="120"/>
      <c r="E1525" s="120"/>
      <c r="F1525" s="120"/>
      <c r="G1525" s="120"/>
      <c r="H1525" s="120"/>
      <c r="I1525" s="60"/>
      <c r="J1525" s="93"/>
      <c r="K1525" s="93"/>
      <c r="L1525" s="93"/>
      <c r="M1525" s="93"/>
      <c r="N1525" s="93"/>
      <c r="O1525" s="93"/>
      <c r="P1525" s="93"/>
      <c r="Q1525" s="93"/>
      <c r="R1525" s="93"/>
      <c r="S1525" s="93"/>
      <c r="T1525" s="93"/>
      <c r="U1525" s="93"/>
      <c r="V1525" s="93"/>
      <c r="W1525" s="93"/>
      <c r="X1525" s="93"/>
      <c r="Y1525" s="93"/>
      <c r="Z1525" s="93"/>
      <c r="AA1525" s="93"/>
      <c r="AB1525" s="93"/>
      <c r="AC1525" s="93"/>
      <c r="AD1525" s="93"/>
      <c r="AE1525" s="93"/>
      <c r="AF1525" s="93"/>
      <c r="AG1525" s="93"/>
      <c r="AH1525" s="93"/>
      <c r="AI1525" s="93"/>
      <c r="AJ1525" s="93"/>
      <c r="AK1525" s="93"/>
      <c r="AL1525" s="93"/>
    </row>
    <row r="1526" spans="1:38">
      <c r="A1526" s="120"/>
      <c r="B1526" s="136"/>
      <c r="C1526" s="136"/>
      <c r="D1526" s="166"/>
      <c r="E1526" s="136"/>
      <c r="F1526" s="166"/>
      <c r="G1526" s="166"/>
      <c r="H1526" s="136"/>
      <c r="I1526" s="60"/>
      <c r="J1526" s="93"/>
      <c r="K1526" s="93"/>
      <c r="L1526" s="93"/>
      <c r="M1526" s="93"/>
      <c r="N1526" s="93"/>
      <c r="O1526" s="93"/>
      <c r="P1526" s="93"/>
      <c r="Q1526" s="93"/>
      <c r="R1526" s="93"/>
      <c r="S1526" s="93"/>
      <c r="T1526" s="93"/>
      <c r="U1526" s="93"/>
      <c r="V1526" s="93"/>
      <c r="W1526" s="93"/>
      <c r="X1526" s="93"/>
      <c r="Y1526" s="93"/>
      <c r="Z1526" s="93"/>
      <c r="AA1526" s="93"/>
      <c r="AB1526" s="93"/>
      <c r="AC1526" s="93"/>
      <c r="AD1526" s="93"/>
      <c r="AE1526" s="93"/>
      <c r="AF1526" s="93"/>
      <c r="AG1526" s="93"/>
      <c r="AH1526" s="93"/>
      <c r="AI1526" s="93"/>
      <c r="AJ1526" s="93"/>
      <c r="AK1526" s="93"/>
      <c r="AL1526" s="93"/>
    </row>
    <row r="1527" spans="1:38">
      <c r="A1527" s="120"/>
      <c r="B1527" s="90" t="s">
        <v>1</v>
      </c>
      <c r="C1527" s="90"/>
      <c r="D1527" s="166"/>
      <c r="E1527" s="90"/>
      <c r="F1527" s="166"/>
      <c r="G1527" s="166"/>
      <c r="H1527" s="90"/>
      <c r="I1527" s="60"/>
      <c r="J1527" s="93"/>
      <c r="K1527" s="93"/>
      <c r="L1527" s="93"/>
      <c r="M1527" s="93"/>
      <c r="N1527" s="93"/>
      <c r="O1527" s="93"/>
      <c r="P1527" s="93"/>
      <c r="Q1527" s="93"/>
      <c r="R1527" s="93"/>
      <c r="S1527" s="93"/>
      <c r="T1527" s="93"/>
      <c r="U1527" s="93"/>
      <c r="V1527" s="93"/>
      <c r="W1527" s="93"/>
      <c r="X1527" s="93"/>
      <c r="Y1527" s="93"/>
      <c r="Z1527" s="93"/>
      <c r="AA1527" s="93"/>
      <c r="AB1527" s="93"/>
      <c r="AC1527" s="93"/>
      <c r="AD1527" s="93"/>
      <c r="AE1527" s="93"/>
      <c r="AF1527" s="93"/>
      <c r="AG1527" s="93"/>
      <c r="AH1527" s="93"/>
      <c r="AI1527" s="93"/>
      <c r="AJ1527" s="93"/>
      <c r="AK1527" s="93"/>
      <c r="AL1527" s="93"/>
    </row>
    <row r="1528" spans="1:38">
      <c r="A1528" s="60"/>
      <c r="B1528" s="40" t="s">
        <v>5</v>
      </c>
      <c r="C1528" s="167" t="str">
        <f>[1]OpenData!$N$17</f>
        <v>July 1, 2016</v>
      </c>
      <c r="D1528" s="60"/>
      <c r="E1528" s="167" t="str">
        <f>[1]OpenData!$O$17</f>
        <v>July 1, 2017</v>
      </c>
      <c r="F1528" s="60"/>
      <c r="G1528" s="60"/>
      <c r="H1528" s="167" t="str">
        <f>[1]OpenData!$P$17</f>
        <v>July 1, 2018</v>
      </c>
      <c r="I1528" s="93"/>
      <c r="J1528" s="93"/>
      <c r="K1528" s="93"/>
      <c r="L1528" s="93"/>
      <c r="M1528" s="93"/>
      <c r="N1528" s="93"/>
      <c r="O1528" s="93"/>
      <c r="P1528" s="93"/>
      <c r="Q1528" s="93"/>
      <c r="R1528" s="93"/>
      <c r="S1528" s="93"/>
      <c r="T1528" s="93"/>
      <c r="U1528" s="93"/>
      <c r="V1528" s="93"/>
      <c r="W1528" s="93"/>
      <c r="X1528" s="93"/>
      <c r="Y1528" s="93"/>
      <c r="Z1528" s="9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</row>
    <row r="1529" spans="1:38">
      <c r="A1529" s="168" t="s">
        <v>53</v>
      </c>
      <c r="B1529" s="169">
        <v>6</v>
      </c>
      <c r="C1529" s="9">
        <f>[1]C06!$C$9</f>
        <v>0</v>
      </c>
      <c r="D1529" s="60"/>
      <c r="E1529" s="9">
        <f>[1]C06!$D$9</f>
        <v>0</v>
      </c>
      <c r="F1529" s="60"/>
      <c r="G1529" s="60"/>
      <c r="H1529" s="9">
        <f>[1]C06!$E$9</f>
        <v>0</v>
      </c>
      <c r="I1529" s="93"/>
      <c r="J1529" s="93"/>
      <c r="K1529" s="93"/>
      <c r="L1529" s="157"/>
      <c r="M1529" s="157"/>
      <c r="N1529" s="93"/>
      <c r="O1529" s="93"/>
      <c r="P1529" s="93"/>
      <c r="Q1529" s="93"/>
      <c r="R1529" s="93"/>
      <c r="S1529" s="93"/>
      <c r="T1529" s="93"/>
      <c r="U1529" s="93"/>
      <c r="V1529" s="93"/>
      <c r="W1529" s="93"/>
      <c r="X1529" s="93"/>
      <c r="Y1529" s="93"/>
      <c r="Z1529" s="9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</row>
    <row r="1530" spans="1:38">
      <c r="A1530" s="168" t="s">
        <v>55</v>
      </c>
      <c r="B1530" s="169">
        <v>7</v>
      </c>
      <c r="C1530" s="9">
        <f>[1]C07!$C$9</f>
        <v>0</v>
      </c>
      <c r="D1530" s="60"/>
      <c r="E1530" s="9">
        <f>SUM([1]C07!$D$9)</f>
        <v>282</v>
      </c>
      <c r="F1530" s="60"/>
      <c r="G1530" s="60"/>
      <c r="H1530" s="9">
        <f>SUM([1]C07!$E$9)</f>
        <v>0</v>
      </c>
      <c r="I1530" s="93"/>
      <c r="J1530" s="93"/>
      <c r="K1530" s="93"/>
      <c r="L1530" s="93"/>
      <c r="M1530" s="93"/>
      <c r="N1530" s="93"/>
      <c r="O1530" s="93"/>
      <c r="P1530" s="93"/>
      <c r="Q1530" s="93"/>
      <c r="R1530" s="93"/>
      <c r="S1530" s="93"/>
      <c r="T1530" s="93"/>
      <c r="U1530" s="93"/>
      <c r="V1530" s="93"/>
      <c r="W1530" s="93"/>
      <c r="X1530" s="93"/>
      <c r="Y1530" s="93"/>
      <c r="Z1530" s="9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</row>
    <row r="1531" spans="1:38">
      <c r="A1531" s="168" t="s">
        <v>54</v>
      </c>
      <c r="B1531" s="169">
        <v>8</v>
      </c>
      <c r="C1531" s="9">
        <f>[1]C08!$C$9</f>
        <v>57517</v>
      </c>
      <c r="D1531" s="60"/>
      <c r="E1531" s="9">
        <f>[1]C08!$D$9</f>
        <v>70302</v>
      </c>
      <c r="F1531" s="60"/>
      <c r="G1531" s="60"/>
      <c r="H1531" s="9">
        <f>[1]C08!$E$9</f>
        <v>85096</v>
      </c>
      <c r="I1531" s="93"/>
      <c r="J1531" s="93"/>
      <c r="K1531" s="93"/>
      <c r="L1531" s="93"/>
      <c r="M1531" s="93"/>
      <c r="N1531" s="93"/>
      <c r="O1531" s="93"/>
      <c r="P1531" s="93"/>
      <c r="Q1531" s="93"/>
      <c r="R1531" s="93"/>
      <c r="S1531" s="93"/>
      <c r="T1531" s="93"/>
      <c r="U1531" s="93"/>
      <c r="V1531" s="93"/>
      <c r="W1531" s="93"/>
      <c r="X1531" s="93"/>
      <c r="Y1531" s="93"/>
      <c r="Z1531" s="9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</row>
    <row r="1532" spans="1:38">
      <c r="A1532" s="168" t="s">
        <v>57</v>
      </c>
      <c r="B1532" s="169"/>
      <c r="C1532" s="9">
        <f>[1]C011!$C$9</f>
        <v>0</v>
      </c>
      <c r="D1532" s="60"/>
      <c r="E1532" s="9">
        <f>[1]C011!$D$9</f>
        <v>0</v>
      </c>
      <c r="F1532" s="60"/>
      <c r="G1532" s="60"/>
      <c r="H1532" s="9">
        <f>[1]C011!$E$9</f>
        <v>0</v>
      </c>
      <c r="I1532" s="93"/>
      <c r="J1532" s="93"/>
      <c r="K1532" s="93"/>
      <c r="L1532" s="93"/>
      <c r="M1532" s="93"/>
      <c r="N1532" s="93"/>
      <c r="O1532" s="93"/>
      <c r="P1532" s="93"/>
      <c r="Q1532" s="93"/>
      <c r="R1532" s="93"/>
      <c r="S1532" s="93"/>
      <c r="T1532" s="93"/>
      <c r="U1532" s="93"/>
      <c r="V1532" s="93"/>
      <c r="W1532" s="93"/>
      <c r="X1532" s="93"/>
      <c r="Y1532" s="93"/>
      <c r="Z1532" s="9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</row>
    <row r="1533" spans="1:38">
      <c r="A1533" s="168" t="s">
        <v>59</v>
      </c>
      <c r="B1533" s="169"/>
      <c r="C1533" s="9">
        <f>[1]C013!$C$9</f>
        <v>0</v>
      </c>
      <c r="D1533" s="60"/>
      <c r="E1533" s="9">
        <f>[1]C013!$D$9</f>
        <v>4503</v>
      </c>
      <c r="F1533" s="60"/>
      <c r="G1533" s="60"/>
      <c r="H1533" s="9">
        <f>[1]C013!$E$9</f>
        <v>13512</v>
      </c>
      <c r="I1533" s="93"/>
      <c r="J1533" s="93"/>
      <c r="K1533" s="93"/>
      <c r="L1533" s="93"/>
      <c r="M1533" s="93"/>
      <c r="N1533" s="93"/>
      <c r="O1533" s="93"/>
      <c r="P1533" s="93"/>
      <c r="Q1533" s="93"/>
      <c r="R1533" s="93"/>
      <c r="S1533" s="93"/>
      <c r="T1533" s="93"/>
      <c r="U1533" s="93"/>
      <c r="V1533" s="93"/>
      <c r="W1533" s="93"/>
      <c r="X1533" s="93"/>
      <c r="Y1533" s="93"/>
      <c r="Z1533" s="93"/>
      <c r="AA1533" s="93"/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</row>
    <row r="1534" spans="1:38">
      <c r="A1534" s="168" t="s">
        <v>60</v>
      </c>
      <c r="B1534" s="126">
        <v>14</v>
      </c>
      <c r="C1534" s="9">
        <f>[1]C014!$C$9</f>
        <v>0</v>
      </c>
      <c r="D1534" s="60"/>
      <c r="E1534" s="9">
        <f>[1]C014!$D$9</f>
        <v>0</v>
      </c>
      <c r="F1534" s="60"/>
      <c r="G1534" s="60"/>
      <c r="H1534" s="9">
        <f>[1]C014!$E$9</f>
        <v>0</v>
      </c>
      <c r="I1534" s="93"/>
      <c r="J1534" s="93"/>
      <c r="K1534" s="93"/>
      <c r="L1534" s="93"/>
      <c r="M1534" s="93"/>
      <c r="N1534" s="93"/>
      <c r="O1534" s="93"/>
      <c r="P1534" s="93"/>
      <c r="Q1534" s="93"/>
      <c r="R1534" s="93"/>
      <c r="S1534" s="93"/>
      <c r="T1534" s="93"/>
      <c r="U1534" s="93"/>
      <c r="V1534" s="93"/>
      <c r="W1534" s="93"/>
      <c r="X1534" s="93"/>
      <c r="Y1534" s="93"/>
      <c r="Z1534" s="9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</row>
    <row r="1535" spans="1:38">
      <c r="A1535" s="168" t="s">
        <v>62</v>
      </c>
      <c r="B1535" s="126"/>
      <c r="C1535" s="9">
        <f>[1]C015!$C$9</f>
        <v>0</v>
      </c>
      <c r="D1535" s="60"/>
      <c r="E1535" s="9">
        <f>[1]C015!$D$9</f>
        <v>0</v>
      </c>
      <c r="F1535" s="60"/>
      <c r="G1535" s="60"/>
      <c r="H1535" s="9">
        <f>[1]C015!$E$9</f>
        <v>0</v>
      </c>
      <c r="I1535" s="93"/>
      <c r="J1535" s="93"/>
      <c r="K1535" s="93"/>
      <c r="L1535" s="93"/>
      <c r="M1535" s="93"/>
      <c r="N1535" s="93"/>
      <c r="O1535" s="93"/>
      <c r="P1535" s="93"/>
      <c r="Q1535" s="93"/>
      <c r="R1535" s="93"/>
      <c r="S1535" s="93"/>
      <c r="T1535" s="93"/>
      <c r="U1535" s="93"/>
      <c r="V1535" s="93"/>
      <c r="W1535" s="93"/>
      <c r="X1535" s="93"/>
      <c r="Y1535" s="93"/>
      <c r="Z1535" s="93"/>
      <c r="AA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</row>
    <row r="1536" spans="1:38">
      <c r="A1536" s="168" t="s">
        <v>63</v>
      </c>
      <c r="B1536" s="126">
        <v>16</v>
      </c>
      <c r="C1536" s="9">
        <f>[1]C016!$C$9</f>
        <v>340467</v>
      </c>
      <c r="D1536" s="60"/>
      <c r="E1536" s="9">
        <f>[1]C016!$D$9</f>
        <v>412918</v>
      </c>
      <c r="F1536" s="60"/>
      <c r="G1536" s="60"/>
      <c r="H1536" s="9">
        <f>[1]C016!$E$9</f>
        <v>332321</v>
      </c>
      <c r="I1536" s="93"/>
      <c r="J1536" s="93"/>
      <c r="K1536" s="93"/>
      <c r="L1536" s="93"/>
      <c r="M1536" s="93"/>
      <c r="N1536" s="93"/>
      <c r="O1536" s="93"/>
      <c r="P1536" s="93"/>
      <c r="Q1536" s="93"/>
      <c r="R1536" s="93"/>
      <c r="S1536" s="93"/>
      <c r="T1536" s="93"/>
      <c r="U1536" s="93"/>
      <c r="V1536" s="93"/>
      <c r="W1536" s="93"/>
      <c r="X1536" s="93"/>
      <c r="Y1536" s="93"/>
      <c r="Z1536" s="93"/>
      <c r="AA1536" s="9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</row>
    <row r="1537" spans="1:38">
      <c r="A1537" s="168" t="s">
        <v>107</v>
      </c>
      <c r="B1537" s="126">
        <v>18</v>
      </c>
      <c r="C1537" s="9">
        <f>[1]C018!$C$9</f>
        <v>10913</v>
      </c>
      <c r="D1537" s="60"/>
      <c r="E1537" s="9">
        <f>[1]C018!$D$9</f>
        <v>10634</v>
      </c>
      <c r="F1537" s="60"/>
      <c r="G1537" s="60"/>
      <c r="H1537" s="9">
        <f>[1]C018!$E$9</f>
        <v>6009</v>
      </c>
      <c r="I1537" s="93"/>
      <c r="J1537" s="93"/>
      <c r="K1537" s="93"/>
      <c r="L1537" s="93"/>
      <c r="M1537" s="93"/>
      <c r="N1537" s="93"/>
      <c r="O1537" s="93"/>
      <c r="P1537" s="93"/>
      <c r="Q1537" s="93"/>
      <c r="R1537" s="93"/>
      <c r="S1537" s="93"/>
      <c r="T1537" s="93"/>
      <c r="U1537" s="93"/>
      <c r="V1537" s="93"/>
      <c r="W1537" s="93"/>
      <c r="X1537" s="93"/>
      <c r="Y1537" s="93"/>
      <c r="Z1537" s="93"/>
      <c r="AA1537" s="9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</row>
    <row r="1538" spans="1:38">
      <c r="A1538" s="168" t="s">
        <v>66</v>
      </c>
      <c r="B1538" s="126"/>
      <c r="C1538" s="9">
        <f>[1]C019!$C$9</f>
        <v>0</v>
      </c>
      <c r="D1538" s="60"/>
      <c r="E1538" s="9">
        <f>[1]C019!$D$9</f>
        <v>0</v>
      </c>
      <c r="F1538" s="60"/>
      <c r="G1538" s="60"/>
      <c r="H1538" s="9">
        <f>[1]C019!$E$9</f>
        <v>0</v>
      </c>
      <c r="I1538" s="93"/>
      <c r="J1538" s="93"/>
      <c r="K1538" s="93"/>
      <c r="L1538" s="93"/>
      <c r="M1538" s="93"/>
      <c r="N1538" s="93"/>
      <c r="O1538" s="93"/>
      <c r="P1538" s="93"/>
      <c r="Q1538" s="93"/>
      <c r="R1538" s="93"/>
      <c r="S1538" s="93"/>
      <c r="T1538" s="93"/>
      <c r="U1538" s="93"/>
      <c r="V1538" s="93"/>
      <c r="W1538" s="93"/>
      <c r="X1538" s="93"/>
      <c r="Y1538" s="93"/>
      <c r="Z1538" s="93"/>
      <c r="AA1538" s="9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</row>
    <row r="1539" spans="1:38">
      <c r="A1539" s="168" t="s">
        <v>67</v>
      </c>
      <c r="B1539" s="126">
        <v>22</v>
      </c>
      <c r="C1539" s="9">
        <f>[1]C022!$C$9</f>
        <v>0</v>
      </c>
      <c r="D1539" s="60"/>
      <c r="E1539" s="9">
        <f>[1]C022!$D$9</f>
        <v>0</v>
      </c>
      <c r="F1539" s="60"/>
      <c r="G1539" s="60"/>
      <c r="H1539" s="9">
        <f>[1]C022!$E$9</f>
        <v>0</v>
      </c>
      <c r="I1539" s="93"/>
      <c r="J1539" s="93"/>
      <c r="K1539" s="93"/>
      <c r="L1539" s="93"/>
      <c r="M1539" s="93"/>
      <c r="N1539" s="93"/>
      <c r="O1539" s="93"/>
      <c r="P1539" s="93"/>
      <c r="Q1539" s="93"/>
      <c r="R1539" s="93"/>
      <c r="S1539" s="93"/>
      <c r="T1539" s="93"/>
      <c r="U1539" s="93"/>
      <c r="V1539" s="93"/>
      <c r="W1539" s="93"/>
      <c r="X1539" s="93"/>
      <c r="Y1539" s="93"/>
      <c r="Z1539" s="93"/>
      <c r="AA1539" s="93"/>
      <c r="AB1539" s="93"/>
      <c r="AC1539" s="93"/>
      <c r="AD1539" s="93"/>
      <c r="AE1539" s="93"/>
      <c r="AF1539" s="93"/>
      <c r="AG1539" s="93"/>
      <c r="AH1539" s="93"/>
      <c r="AI1539" s="93"/>
      <c r="AJ1539" s="93"/>
      <c r="AK1539" s="93"/>
      <c r="AL1539" s="93"/>
    </row>
    <row r="1540" spans="1:38">
      <c r="A1540" s="168" t="s">
        <v>68</v>
      </c>
      <c r="B1540" s="126">
        <v>24</v>
      </c>
      <c r="C1540" s="9">
        <f>[1]C024!$C$9</f>
        <v>1530</v>
      </c>
      <c r="D1540" s="60"/>
      <c r="E1540" s="9">
        <f>[1]C024!$D$9</f>
        <v>30607</v>
      </c>
      <c r="F1540" s="60"/>
      <c r="G1540" s="60"/>
      <c r="H1540" s="9">
        <f>[1]C024!$E$9</f>
        <v>41379</v>
      </c>
      <c r="I1540" s="93"/>
      <c r="J1540" s="93"/>
      <c r="K1540" s="93"/>
      <c r="L1540" s="93"/>
      <c r="M1540" s="93"/>
      <c r="N1540" s="93"/>
      <c r="O1540" s="93"/>
      <c r="P1540" s="93"/>
      <c r="Q1540" s="93"/>
      <c r="R1540" s="93"/>
      <c r="S1540" s="93"/>
      <c r="T1540" s="93"/>
      <c r="U1540" s="93"/>
      <c r="V1540" s="93"/>
      <c r="W1540" s="93"/>
      <c r="X1540" s="93"/>
      <c r="Y1540" s="93"/>
      <c r="Z1540" s="93"/>
      <c r="AA1540" s="93"/>
      <c r="AB1540" s="93"/>
      <c r="AC1540" s="93"/>
      <c r="AD1540" s="93"/>
      <c r="AE1540" s="93"/>
      <c r="AF1540" s="93"/>
      <c r="AG1540" s="93"/>
      <c r="AH1540" s="93"/>
      <c r="AI1540" s="93"/>
      <c r="AJ1540" s="93"/>
      <c r="AK1540" s="93"/>
      <c r="AL1540" s="93"/>
    </row>
    <row r="1541" spans="1:38">
      <c r="A1541" s="168" t="s">
        <v>69</v>
      </c>
      <c r="B1541" s="126">
        <v>26</v>
      </c>
      <c r="C1541" s="9">
        <f>[1]C026!$C$9</f>
        <v>0</v>
      </c>
      <c r="D1541" s="60"/>
      <c r="E1541" s="9">
        <f>[1]C026!$D$9</f>
        <v>0</v>
      </c>
      <c r="F1541" s="60"/>
      <c r="G1541" s="60"/>
      <c r="H1541" s="9">
        <f>[1]C026!$E$9</f>
        <v>0</v>
      </c>
      <c r="I1541" s="93"/>
      <c r="J1541" s="93"/>
      <c r="K1541" s="93"/>
      <c r="L1541" s="93"/>
      <c r="M1541" s="93"/>
      <c r="N1541" s="93"/>
      <c r="O1541" s="93"/>
      <c r="P1541" s="93"/>
      <c r="Q1541" s="93"/>
      <c r="R1541" s="93"/>
      <c r="S1541" s="93"/>
      <c r="T1541" s="93"/>
      <c r="U1541" s="93"/>
      <c r="V1541" s="93"/>
      <c r="W1541" s="93"/>
      <c r="X1541" s="93"/>
      <c r="Y1541" s="93"/>
      <c r="Z1541" s="93"/>
      <c r="AA1541" s="93"/>
      <c r="AB1541" s="93"/>
      <c r="AC1541" s="93"/>
      <c r="AD1541" s="93"/>
      <c r="AE1541" s="93"/>
      <c r="AF1541" s="93"/>
      <c r="AG1541" s="93"/>
      <c r="AH1541" s="93"/>
      <c r="AI1541" s="93"/>
      <c r="AJ1541" s="93"/>
      <c r="AK1541" s="93"/>
      <c r="AL1541" s="93"/>
    </row>
    <row r="1542" spans="1:38">
      <c r="A1542" s="168" t="s">
        <v>70</v>
      </c>
      <c r="B1542" s="126">
        <v>28</v>
      </c>
      <c r="C1542" s="9">
        <f>[1]C028!$C$9</f>
        <v>0</v>
      </c>
      <c r="D1542" s="60"/>
      <c r="E1542" s="9">
        <f>[1]C028!$D$9</f>
        <v>0</v>
      </c>
      <c r="F1542" s="60"/>
      <c r="G1542" s="60"/>
      <c r="H1542" s="9">
        <f>[1]C028!$E$9</f>
        <v>0</v>
      </c>
      <c r="I1542" s="93"/>
      <c r="J1542" s="93"/>
      <c r="K1542" s="93"/>
      <c r="L1542" s="93"/>
      <c r="M1542" s="93"/>
      <c r="N1542" s="93"/>
      <c r="O1542" s="93"/>
      <c r="P1542" s="93"/>
      <c r="Q1542" s="93"/>
      <c r="R1542" s="93"/>
      <c r="S1542" s="93"/>
      <c r="T1542" s="93"/>
      <c r="U1542" s="93"/>
      <c r="V1542" s="93"/>
      <c r="W1542" s="93"/>
      <c r="X1542" s="93"/>
      <c r="Y1542" s="93"/>
      <c r="Z1542" s="93"/>
      <c r="AA1542" s="93"/>
      <c r="AB1542" s="93"/>
      <c r="AC1542" s="93"/>
      <c r="AD1542" s="93"/>
      <c r="AE1542" s="93"/>
      <c r="AF1542" s="93"/>
      <c r="AG1542" s="93"/>
      <c r="AH1542" s="93"/>
      <c r="AI1542" s="93"/>
      <c r="AJ1542" s="93"/>
      <c r="AK1542" s="93"/>
      <c r="AL1542" s="93"/>
    </row>
    <row r="1543" spans="1:38">
      <c r="A1543" s="168" t="s">
        <v>72</v>
      </c>
      <c r="B1543" s="126">
        <v>29</v>
      </c>
      <c r="C1543" s="9">
        <f>[1]C029!$C$9</f>
        <v>0</v>
      </c>
      <c r="D1543" s="60"/>
      <c r="E1543" s="9">
        <f>[1]C029!$D$9</f>
        <v>0</v>
      </c>
      <c r="F1543" s="60"/>
      <c r="G1543" s="60"/>
      <c r="H1543" s="9">
        <f>[1]C029!$E$9</f>
        <v>0</v>
      </c>
      <c r="I1543" s="93"/>
      <c r="J1543" s="93"/>
      <c r="K1543" s="93"/>
      <c r="L1543" s="93"/>
      <c r="M1543" s="93"/>
      <c r="N1543" s="93"/>
      <c r="O1543" s="93"/>
      <c r="P1543" s="93"/>
      <c r="Q1543" s="93"/>
      <c r="R1543" s="93"/>
      <c r="S1543" s="93"/>
      <c r="T1543" s="93"/>
      <c r="U1543" s="93"/>
      <c r="V1543" s="93"/>
      <c r="W1543" s="93"/>
      <c r="X1543" s="93"/>
      <c r="Y1543" s="93"/>
      <c r="Z1543" s="93"/>
      <c r="AA1543" s="93"/>
      <c r="AB1543" s="93"/>
      <c r="AC1543" s="93"/>
      <c r="AD1543" s="93"/>
      <c r="AE1543" s="93"/>
      <c r="AF1543" s="93"/>
      <c r="AG1543" s="93"/>
      <c r="AH1543" s="93"/>
      <c r="AI1543" s="93"/>
      <c r="AJ1543" s="93"/>
      <c r="AK1543" s="93"/>
      <c r="AL1543" s="93"/>
    </row>
    <row r="1544" spans="1:38">
      <c r="A1544" s="168" t="s">
        <v>56</v>
      </c>
      <c r="B1544" s="126">
        <v>30</v>
      </c>
      <c r="C1544" s="9">
        <f>[1]C030!$C$9</f>
        <v>63833</v>
      </c>
      <c r="D1544" s="60"/>
      <c r="E1544" s="9">
        <f>[1]C030!$D$9</f>
        <v>56245</v>
      </c>
      <c r="F1544" s="60"/>
      <c r="G1544" s="60"/>
      <c r="H1544" s="9">
        <f>[1]C030!$E$9</f>
        <v>80218</v>
      </c>
      <c r="I1544" s="93"/>
      <c r="J1544" s="93"/>
      <c r="K1544" s="93"/>
      <c r="L1544" s="93"/>
      <c r="M1544" s="93"/>
      <c r="N1544" s="93"/>
      <c r="O1544" s="93"/>
      <c r="P1544" s="93"/>
      <c r="Q1544" s="93"/>
      <c r="R1544" s="93"/>
      <c r="S1544" s="93"/>
      <c r="T1544" s="93"/>
      <c r="U1544" s="93"/>
      <c r="V1544" s="93"/>
      <c r="W1544" s="93"/>
      <c r="X1544" s="93"/>
      <c r="Y1544" s="93"/>
      <c r="Z1544" s="93"/>
      <c r="AA1544" s="93"/>
      <c r="AB1544" s="93"/>
      <c r="AC1544" s="93"/>
      <c r="AD1544" s="93"/>
      <c r="AE1544" s="93"/>
      <c r="AF1544" s="93"/>
      <c r="AG1544" s="93"/>
      <c r="AH1544" s="93"/>
      <c r="AI1544" s="93"/>
      <c r="AJ1544" s="93"/>
      <c r="AK1544" s="93"/>
      <c r="AL1544" s="93"/>
    </row>
    <row r="1545" spans="1:38">
      <c r="A1545" s="168" t="s">
        <v>73</v>
      </c>
      <c r="B1545" s="126"/>
      <c r="C1545" s="9">
        <f>[1]C033!$C$9</f>
        <v>0</v>
      </c>
      <c r="D1545" s="60"/>
      <c r="E1545" s="9">
        <f>[1]C033!$D$9</f>
        <v>0</v>
      </c>
      <c r="F1545" s="60"/>
      <c r="G1545" s="60"/>
      <c r="H1545" s="9">
        <f>[1]C033!$E$9</f>
        <v>0</v>
      </c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3"/>
      <c r="Y1545" s="93"/>
      <c r="Z1545" s="93"/>
      <c r="AA1545" s="93"/>
      <c r="AB1545" s="93"/>
      <c r="AC1545" s="93"/>
      <c r="AD1545" s="93"/>
      <c r="AE1545" s="93"/>
      <c r="AF1545" s="93"/>
      <c r="AG1545" s="93"/>
      <c r="AH1545" s="93"/>
      <c r="AI1545" s="93"/>
      <c r="AJ1545" s="93"/>
      <c r="AK1545" s="93"/>
      <c r="AL1545" s="93"/>
    </row>
    <row r="1546" spans="1:38">
      <c r="A1546" s="168" t="s">
        <v>232</v>
      </c>
      <c r="B1546" s="126">
        <v>34</v>
      </c>
      <c r="C1546" s="9">
        <f>[1]C034!$C$9</f>
        <v>0</v>
      </c>
      <c r="D1546" s="60"/>
      <c r="E1546" s="9">
        <f>[1]C034!$D$9</f>
        <v>0</v>
      </c>
      <c r="F1546" s="60"/>
      <c r="G1546" s="60"/>
      <c r="H1546" s="9">
        <f>[1]C034!$E$9</f>
        <v>0</v>
      </c>
      <c r="I1546" s="93"/>
      <c r="J1546" s="93"/>
      <c r="K1546" s="93"/>
      <c r="L1546" s="93"/>
      <c r="M1546" s="93"/>
      <c r="N1546" s="93"/>
      <c r="O1546" s="93"/>
      <c r="P1546" s="93"/>
      <c r="Q1546" s="93"/>
      <c r="R1546" s="93"/>
      <c r="S1546" s="93"/>
      <c r="T1546" s="93"/>
      <c r="U1546" s="93"/>
      <c r="V1546" s="93"/>
      <c r="W1546" s="93"/>
      <c r="X1546" s="93"/>
      <c r="Y1546" s="93"/>
      <c r="Z1546" s="93"/>
      <c r="AA1546" s="93"/>
      <c r="AB1546" s="93"/>
      <c r="AC1546" s="93"/>
      <c r="AD1546" s="93"/>
      <c r="AE1546" s="93"/>
      <c r="AF1546" s="93"/>
      <c r="AG1546" s="93"/>
      <c r="AH1546" s="93"/>
      <c r="AI1546" s="93"/>
      <c r="AJ1546" s="93"/>
      <c r="AK1546" s="93"/>
      <c r="AL1546" s="93"/>
    </row>
    <row r="1547" spans="1:38">
      <c r="A1547" s="168" t="s">
        <v>74</v>
      </c>
      <c r="B1547" s="126">
        <v>35</v>
      </c>
      <c r="C1547" s="9">
        <f>[1]C035!$C$9</f>
        <v>17246</v>
      </c>
      <c r="D1547" s="60"/>
      <c r="E1547" s="9">
        <f>[1]C035!$D$9</f>
        <v>23825</v>
      </c>
      <c r="F1547" s="60"/>
      <c r="G1547" s="60"/>
      <c r="H1547" s="9">
        <f>[1]C035!$E$9</f>
        <v>10246</v>
      </c>
      <c r="I1547" s="93"/>
      <c r="J1547" s="93"/>
      <c r="K1547" s="93"/>
      <c r="L1547" s="93"/>
      <c r="M1547" s="93"/>
      <c r="N1547" s="93"/>
      <c r="O1547" s="93"/>
      <c r="P1547" s="93"/>
      <c r="Q1547" s="93"/>
      <c r="R1547" s="93"/>
      <c r="S1547" s="93"/>
      <c r="T1547" s="93"/>
      <c r="U1547" s="93"/>
      <c r="V1547" s="93"/>
      <c r="W1547" s="93"/>
      <c r="X1547" s="93"/>
      <c r="Y1547" s="93"/>
      <c r="Z1547" s="93"/>
      <c r="AA1547" s="93"/>
      <c r="AB1547" s="93"/>
      <c r="AC1547" s="93"/>
      <c r="AD1547" s="93"/>
      <c r="AE1547" s="93"/>
      <c r="AF1547" s="93"/>
      <c r="AG1547" s="93"/>
      <c r="AH1547" s="93"/>
      <c r="AI1547" s="93"/>
      <c r="AJ1547" s="93"/>
      <c r="AK1547" s="93"/>
      <c r="AL1547" s="93"/>
    </row>
    <row r="1548" spans="1:38">
      <c r="A1548" s="7" t="s">
        <v>108</v>
      </c>
      <c r="B1548" s="126">
        <v>42</v>
      </c>
      <c r="C1548" s="9">
        <f>[1]C042!$C$9</f>
        <v>0</v>
      </c>
      <c r="D1548" s="60"/>
      <c r="E1548" s="9">
        <f>[1]C042!$D$9</f>
        <v>0</v>
      </c>
      <c r="F1548" s="60"/>
      <c r="G1548" s="60"/>
      <c r="H1548" s="9">
        <f>[1]C042!$E$9</f>
        <v>0</v>
      </c>
      <c r="I1548" s="93"/>
      <c r="J1548" s="93"/>
      <c r="K1548" s="93"/>
      <c r="L1548" s="93"/>
      <c r="M1548" s="93"/>
      <c r="N1548" s="93"/>
      <c r="O1548" s="93"/>
      <c r="P1548" s="93"/>
      <c r="Q1548" s="93"/>
      <c r="R1548" s="93"/>
      <c r="S1548" s="93"/>
      <c r="T1548" s="93"/>
      <c r="U1548" s="93"/>
      <c r="V1548" s="93"/>
      <c r="W1548" s="93"/>
      <c r="X1548" s="93"/>
      <c r="Y1548" s="93"/>
      <c r="Z1548" s="93"/>
      <c r="AA1548" s="93"/>
      <c r="AB1548" s="93"/>
      <c r="AC1548" s="93"/>
      <c r="AD1548" s="93"/>
      <c r="AE1548" s="93"/>
      <c r="AF1548" s="93"/>
      <c r="AG1548" s="93"/>
      <c r="AH1548" s="93"/>
      <c r="AI1548" s="93"/>
      <c r="AJ1548" s="93"/>
      <c r="AK1548" s="93"/>
      <c r="AL1548" s="93"/>
    </row>
    <row r="1549" spans="1:38">
      <c r="A1549" s="7" t="s">
        <v>77</v>
      </c>
      <c r="B1549" s="126">
        <v>44</v>
      </c>
      <c r="C1549" s="9">
        <f>[1]C044!$C$9</f>
        <v>0</v>
      </c>
      <c r="D1549" s="60"/>
      <c r="E1549" s="9">
        <f>[1]C044!$D$9</f>
        <v>0</v>
      </c>
      <c r="F1549" s="60"/>
      <c r="G1549" s="60"/>
      <c r="H1549" s="9">
        <f>[1]C044!$E$9</f>
        <v>0</v>
      </c>
      <c r="I1549" s="93"/>
      <c r="J1549" s="93"/>
      <c r="K1549" s="93"/>
      <c r="L1549" s="93"/>
      <c r="M1549" s="93"/>
      <c r="N1549" s="93"/>
      <c r="O1549" s="93"/>
      <c r="P1549" s="93"/>
      <c r="Q1549" s="93"/>
      <c r="R1549" s="93"/>
      <c r="S1549" s="93"/>
      <c r="T1549" s="93"/>
      <c r="U1549" s="93"/>
      <c r="V1549" s="93"/>
      <c r="W1549" s="93"/>
      <c r="X1549" s="93"/>
      <c r="Y1549" s="93"/>
      <c r="Z1549" s="93"/>
      <c r="AA1549" s="93"/>
      <c r="AB1549" s="93"/>
      <c r="AC1549" s="93"/>
      <c r="AD1549" s="93"/>
      <c r="AE1549" s="93"/>
      <c r="AF1549" s="93"/>
      <c r="AG1549" s="93"/>
      <c r="AH1549" s="93"/>
      <c r="AI1549" s="93"/>
      <c r="AJ1549" s="93"/>
      <c r="AK1549" s="93"/>
      <c r="AL1549" s="93"/>
    </row>
    <row r="1550" spans="1:38">
      <c r="A1550" s="7" t="s">
        <v>79</v>
      </c>
      <c r="B1550" s="126">
        <v>45</v>
      </c>
      <c r="C1550" s="9">
        <f>[1]C045!$C$9</f>
        <v>0</v>
      </c>
      <c r="D1550" s="60"/>
      <c r="E1550" s="9">
        <f>[1]C045!$D$9</f>
        <v>0</v>
      </c>
      <c r="F1550" s="60"/>
      <c r="G1550" s="60"/>
      <c r="H1550" s="9">
        <f>[1]C045!$E$9</f>
        <v>0</v>
      </c>
      <c r="I1550" s="93"/>
      <c r="J1550" s="93"/>
      <c r="K1550" s="93"/>
      <c r="L1550" s="93"/>
      <c r="M1550" s="93"/>
      <c r="N1550" s="93"/>
      <c r="O1550" s="93"/>
      <c r="P1550" s="93"/>
      <c r="Q1550" s="93"/>
      <c r="R1550" s="93"/>
      <c r="S1550" s="93"/>
      <c r="T1550" s="93"/>
      <c r="U1550" s="93"/>
      <c r="V1550" s="93"/>
      <c r="W1550" s="93"/>
      <c r="X1550" s="93"/>
      <c r="Y1550" s="93"/>
      <c r="Z1550" s="93"/>
      <c r="AA1550" s="93"/>
      <c r="AB1550" s="93"/>
      <c r="AC1550" s="93"/>
      <c r="AD1550" s="93"/>
      <c r="AE1550" s="93"/>
      <c r="AF1550" s="93"/>
      <c r="AG1550" s="93"/>
      <c r="AH1550" s="93"/>
      <c r="AI1550" s="93"/>
      <c r="AJ1550" s="93"/>
      <c r="AK1550" s="93"/>
      <c r="AL1550" s="93"/>
    </row>
    <row r="1551" spans="1:38">
      <c r="A1551" s="7" t="s">
        <v>109</v>
      </c>
      <c r="B1551" s="126">
        <v>46</v>
      </c>
      <c r="C1551" s="9">
        <f>[1]C047!$C$9</f>
        <v>0</v>
      </c>
      <c r="D1551" s="60"/>
      <c r="E1551" s="9">
        <f>[1]C047!$D$9</f>
        <v>0</v>
      </c>
      <c r="F1551" s="60"/>
      <c r="G1551" s="60"/>
      <c r="H1551" s="9">
        <f>[1]C047!$D$47</f>
        <v>0</v>
      </c>
      <c r="I1551" s="93"/>
      <c r="J1551" s="93"/>
      <c r="K1551" s="93"/>
      <c r="L1551" s="93"/>
      <c r="M1551" s="93"/>
      <c r="N1551" s="93"/>
      <c r="O1551" s="93"/>
      <c r="P1551" s="93"/>
      <c r="Q1551" s="93"/>
      <c r="R1551" s="93"/>
      <c r="S1551" s="93"/>
      <c r="T1551" s="93"/>
      <c r="U1551" s="93"/>
      <c r="V1551" s="93"/>
      <c r="W1551" s="93"/>
      <c r="X1551" s="93"/>
      <c r="Y1551" s="93"/>
      <c r="Z1551" s="93"/>
      <c r="AA1551" s="93"/>
      <c r="AB1551" s="93"/>
      <c r="AC1551" s="93"/>
      <c r="AD1551" s="93"/>
      <c r="AE1551" s="93"/>
      <c r="AF1551" s="93"/>
      <c r="AG1551" s="93"/>
      <c r="AH1551" s="93"/>
      <c r="AI1551" s="93"/>
      <c r="AJ1551" s="93"/>
      <c r="AK1551" s="93"/>
      <c r="AL1551" s="93"/>
    </row>
    <row r="1552" spans="1:38">
      <c r="A1552" s="7" t="s">
        <v>81</v>
      </c>
      <c r="B1552" s="126"/>
      <c r="C1552" s="9">
        <v>0</v>
      </c>
      <c r="D1552" s="60"/>
      <c r="E1552" s="9">
        <v>0</v>
      </c>
      <c r="F1552" s="60"/>
      <c r="G1552" s="60"/>
      <c r="H1552" s="9">
        <v>0</v>
      </c>
      <c r="I1552" s="93"/>
      <c r="J1552" s="93"/>
      <c r="K1552" s="93"/>
      <c r="L1552" s="93"/>
      <c r="M1552" s="93"/>
      <c r="N1552" s="93"/>
      <c r="O1552" s="93"/>
      <c r="P1552" s="93"/>
      <c r="Q1552" s="93"/>
      <c r="R1552" s="93"/>
      <c r="S1552" s="93"/>
      <c r="T1552" s="93"/>
      <c r="U1552" s="93"/>
      <c r="V1552" s="93"/>
      <c r="W1552" s="93"/>
      <c r="X1552" s="93"/>
      <c r="Y1552" s="93"/>
      <c r="Z1552" s="93"/>
      <c r="AA1552" s="93"/>
      <c r="AB1552" s="93"/>
      <c r="AC1552" s="93"/>
      <c r="AD1552" s="93"/>
      <c r="AE1552" s="93"/>
      <c r="AF1552" s="93"/>
      <c r="AG1552" s="93"/>
      <c r="AH1552" s="93"/>
      <c r="AI1552" s="93"/>
      <c r="AJ1552" s="93"/>
      <c r="AK1552" s="93"/>
      <c r="AL1552" s="93"/>
    </row>
    <row r="1553" spans="1:38">
      <c r="A1553" s="7" t="s">
        <v>83</v>
      </c>
      <c r="B1553" s="126">
        <v>53</v>
      </c>
      <c r="C1553" s="9">
        <f>[1]C053!$C$9</f>
        <v>195719</v>
      </c>
      <c r="D1553" s="60"/>
      <c r="E1553" s="9">
        <f>[1]C053!$D$9</f>
        <v>195719</v>
      </c>
      <c r="F1553" s="60"/>
      <c r="G1553" s="60"/>
      <c r="H1553" s="9">
        <f>[1]C053!$D$15</f>
        <v>195719</v>
      </c>
      <c r="I1553" s="93"/>
      <c r="J1553" s="93"/>
      <c r="K1553" s="93"/>
      <c r="L1553" s="93"/>
      <c r="M1553" s="93"/>
      <c r="N1553" s="93"/>
      <c r="O1553" s="93"/>
      <c r="P1553" s="93"/>
      <c r="Q1553" s="93"/>
      <c r="R1553" s="93"/>
      <c r="S1553" s="93"/>
      <c r="T1553" s="93"/>
      <c r="U1553" s="93"/>
      <c r="V1553" s="93"/>
      <c r="W1553" s="93"/>
      <c r="X1553" s="93"/>
      <c r="Y1553" s="93"/>
      <c r="Z1553" s="93"/>
      <c r="AA1553" s="93"/>
      <c r="AB1553" s="93"/>
      <c r="AC1553" s="93"/>
      <c r="AD1553" s="93"/>
      <c r="AE1553" s="93"/>
      <c r="AF1553" s="93"/>
      <c r="AG1553" s="93"/>
      <c r="AH1553" s="93"/>
      <c r="AI1553" s="93"/>
      <c r="AJ1553" s="93"/>
      <c r="AK1553" s="93"/>
      <c r="AL1553" s="93"/>
    </row>
    <row r="1554" spans="1:38">
      <c r="A1554" s="7" t="s">
        <v>84</v>
      </c>
      <c r="B1554" s="126">
        <v>54</v>
      </c>
      <c r="C1554" s="9">
        <f>[1]C055!$C$9</f>
        <v>0</v>
      </c>
      <c r="D1554" s="60"/>
      <c r="E1554" s="9">
        <f>[1]C055!$D$9</f>
        <v>0</v>
      </c>
      <c r="F1554" s="60"/>
      <c r="G1554" s="60"/>
      <c r="H1554" s="9">
        <f>[1]C055!$D$42</f>
        <v>0</v>
      </c>
      <c r="I1554" s="93"/>
      <c r="J1554" s="93"/>
      <c r="K1554" s="93"/>
      <c r="L1554" s="93"/>
      <c r="M1554" s="93"/>
      <c r="N1554" s="93"/>
      <c r="O1554" s="93"/>
      <c r="P1554" s="93"/>
      <c r="Q1554" s="93"/>
      <c r="R1554" s="93"/>
      <c r="S1554" s="93"/>
      <c r="T1554" s="93"/>
      <c r="U1554" s="93"/>
      <c r="V1554" s="93"/>
      <c r="W1554" s="93"/>
      <c r="X1554" s="93"/>
      <c r="Y1554" s="93"/>
      <c r="Z1554" s="93"/>
      <c r="AA1554" s="93"/>
      <c r="AB1554" s="93"/>
      <c r="AC1554" s="93"/>
      <c r="AD1554" s="93"/>
      <c r="AE1554" s="93"/>
      <c r="AF1554" s="93"/>
      <c r="AG1554" s="93"/>
      <c r="AH1554" s="93"/>
      <c r="AI1554" s="93"/>
      <c r="AJ1554" s="93"/>
      <c r="AK1554" s="93"/>
      <c r="AL1554" s="93"/>
    </row>
    <row r="1555" spans="1:38">
      <c r="A1555" s="7" t="s">
        <v>85</v>
      </c>
      <c r="B1555" s="126"/>
      <c r="C1555" s="9">
        <f>[1]C056!$C$9</f>
        <v>3411</v>
      </c>
      <c r="D1555" s="60"/>
      <c r="E1555" s="9">
        <f>[1]C056!$D$9</f>
        <v>0</v>
      </c>
      <c r="F1555" s="60"/>
      <c r="G1555" s="60"/>
      <c r="H1555" s="9">
        <f>[1]C056!$E$9</f>
        <v>7229</v>
      </c>
      <c r="I1555" s="93"/>
      <c r="J1555" s="93"/>
      <c r="K1555" s="93"/>
      <c r="L1555" s="93"/>
      <c r="M1555" s="93"/>
      <c r="N1555" s="93"/>
      <c r="O1555" s="93"/>
      <c r="P1555" s="93"/>
      <c r="Q1555" s="93"/>
      <c r="R1555" s="93"/>
      <c r="S1555" s="93"/>
      <c r="T1555" s="93"/>
      <c r="U1555" s="93"/>
      <c r="V1555" s="93"/>
      <c r="W1555" s="93"/>
      <c r="X1555" s="93"/>
      <c r="Y1555" s="93"/>
      <c r="Z1555" s="93"/>
      <c r="AA1555" s="93"/>
      <c r="AB1555" s="93"/>
      <c r="AC1555" s="93"/>
      <c r="AD1555" s="93"/>
      <c r="AE1555" s="93"/>
      <c r="AF1555" s="93"/>
      <c r="AG1555" s="93"/>
      <c r="AH1555" s="93"/>
      <c r="AI1555" s="93"/>
      <c r="AJ1555" s="93"/>
      <c r="AK1555" s="93"/>
      <c r="AL1555" s="93"/>
    </row>
    <row r="1556" spans="1:38">
      <c r="A1556" s="7" t="str">
        <f>A1404</f>
        <v>Bond and Interest #1</v>
      </c>
      <c r="B1556" s="126">
        <v>62</v>
      </c>
      <c r="C1556" s="9">
        <f>[1]C062!$C$9</f>
        <v>234775</v>
      </c>
      <c r="D1556" s="60"/>
      <c r="E1556" s="9">
        <f>[1]C062!$D$9</f>
        <v>235125</v>
      </c>
      <c r="F1556" s="60"/>
      <c r="G1556" s="60"/>
      <c r="H1556" s="9">
        <f>[1]C062!$E$9</f>
        <v>235422</v>
      </c>
      <c r="I1556" s="93"/>
      <c r="J1556" s="93"/>
      <c r="K1556" s="93"/>
      <c r="L1556" s="93"/>
      <c r="M1556" s="93"/>
      <c r="N1556" s="157"/>
      <c r="O1556" s="157"/>
      <c r="P1556" s="93"/>
      <c r="Q1556" s="93"/>
      <c r="R1556" s="93"/>
      <c r="S1556" s="93"/>
      <c r="T1556" s="93"/>
      <c r="U1556" s="93"/>
      <c r="V1556" s="93"/>
      <c r="W1556" s="93"/>
      <c r="X1556" s="93"/>
      <c r="Y1556" s="93" t="s">
        <v>133</v>
      </c>
      <c r="Z1556" s="93"/>
      <c r="AA1556" s="93"/>
      <c r="AB1556" s="93"/>
      <c r="AC1556" s="93"/>
      <c r="AD1556" s="93"/>
      <c r="AE1556" s="93"/>
      <c r="AF1556" s="93"/>
      <c r="AG1556" s="93"/>
      <c r="AH1556" s="93"/>
      <c r="AI1556" s="93"/>
      <c r="AJ1556" s="93"/>
      <c r="AK1556" s="93"/>
      <c r="AL1556" s="93"/>
    </row>
    <row r="1557" spans="1:38">
      <c r="A1557" s="7" t="str">
        <f>A1405</f>
        <v>Bond and Interest #2</v>
      </c>
      <c r="B1557" s="126">
        <v>63</v>
      </c>
      <c r="C1557" s="9">
        <f>[1]C063!$C$9</f>
        <v>0</v>
      </c>
      <c r="D1557" s="60"/>
      <c r="E1557" s="9">
        <f>[1]C063!$D$9</f>
        <v>0</v>
      </c>
      <c r="F1557" s="60"/>
      <c r="G1557" s="60"/>
      <c r="H1557" s="9">
        <f>[1]C063!$E$9</f>
        <v>0</v>
      </c>
      <c r="I1557" s="93"/>
      <c r="J1557" s="93"/>
      <c r="K1557" s="93"/>
      <c r="L1557" s="93"/>
      <c r="M1557" s="93"/>
      <c r="N1557" s="93"/>
      <c r="O1557" s="93"/>
      <c r="P1557" s="93"/>
      <c r="Q1557" s="93"/>
      <c r="R1557" s="93"/>
      <c r="S1557" s="93"/>
      <c r="T1557" s="93"/>
      <c r="U1557" s="93"/>
      <c r="V1557" s="93"/>
      <c r="W1557" s="93"/>
      <c r="X1557" s="93"/>
      <c r="Y1557" s="157" t="str">
        <f>C1528</f>
        <v>July 1, 2016</v>
      </c>
      <c r="Z1557" s="157" t="str">
        <f>E1528</f>
        <v>July 1, 2017</v>
      </c>
      <c r="AA1557" s="157" t="str">
        <f>H1528</f>
        <v>July 1, 2018</v>
      </c>
      <c r="AB1557" s="93"/>
      <c r="AC1557" s="93"/>
      <c r="AD1557" s="93"/>
      <c r="AE1557" s="93"/>
      <c r="AF1557" s="93"/>
      <c r="AG1557" s="93"/>
      <c r="AH1557" s="93"/>
      <c r="AI1557" s="93"/>
      <c r="AJ1557" s="93"/>
      <c r="AK1557" s="93"/>
      <c r="AL1557" s="93"/>
    </row>
    <row r="1558" spans="1:38">
      <c r="A1558" s="7" t="s">
        <v>135</v>
      </c>
      <c r="B1558" s="126">
        <v>66</v>
      </c>
      <c r="C1558" s="9">
        <f>[1]C066!$C$9</f>
        <v>0</v>
      </c>
      <c r="D1558" s="60"/>
      <c r="E1558" s="9">
        <f>[1]C066!$D$9</f>
        <v>0</v>
      </c>
      <c r="F1558" s="60"/>
      <c r="G1558" s="60"/>
      <c r="H1558" s="9">
        <f>[1]C066!$E$9</f>
        <v>0</v>
      </c>
      <c r="I1558" s="93"/>
      <c r="J1558" s="93"/>
      <c r="K1558" s="93"/>
      <c r="L1558" s="93"/>
      <c r="M1558" s="93"/>
      <c r="N1558" s="93"/>
      <c r="O1558" s="93"/>
      <c r="P1558" s="93"/>
      <c r="Q1558" s="93"/>
      <c r="R1558" s="93"/>
      <c r="S1558" s="93"/>
      <c r="T1558" s="93"/>
      <c r="U1558" s="93"/>
      <c r="V1558" s="93"/>
      <c r="W1558" s="93"/>
      <c r="X1558" s="93" t="s">
        <v>134</v>
      </c>
      <c r="Y1558" s="101">
        <f>C1569</f>
        <v>925411</v>
      </c>
      <c r="Z1558" s="101">
        <f>E1569</f>
        <v>1040160</v>
      </c>
      <c r="AA1558" s="101">
        <f>H1569</f>
        <v>1007151</v>
      </c>
      <c r="AB1558" s="93"/>
      <c r="AC1558" s="93"/>
      <c r="AD1558" s="93"/>
      <c r="AE1558" s="93"/>
      <c r="AF1558" s="93"/>
      <c r="AG1558" s="93"/>
      <c r="AH1558" s="93"/>
      <c r="AI1558" s="93"/>
      <c r="AJ1558" s="93"/>
      <c r="AK1558" s="93"/>
      <c r="AL1558" s="93"/>
    </row>
    <row r="1559" spans="1:38">
      <c r="A1559" s="7" t="s">
        <v>87</v>
      </c>
      <c r="B1559" s="126">
        <v>67</v>
      </c>
      <c r="C1559" s="9">
        <f>[1]C067!$C$9</f>
        <v>0</v>
      </c>
      <c r="D1559" s="60"/>
      <c r="E1559" s="9">
        <f>[1]C067!$D$9</f>
        <v>0</v>
      </c>
      <c r="F1559" s="60"/>
      <c r="G1559" s="60"/>
      <c r="H1559" s="9">
        <f>[1]C067!$E$9</f>
        <v>0</v>
      </c>
      <c r="I1559" s="93"/>
      <c r="J1559" s="93"/>
      <c r="K1559" s="93"/>
      <c r="L1559" s="93"/>
      <c r="M1559" s="93"/>
      <c r="N1559" s="93"/>
      <c r="O1559" s="93"/>
      <c r="P1559" s="102" t="s">
        <v>233</v>
      </c>
      <c r="Q1559" s="93"/>
      <c r="R1559" s="93"/>
      <c r="S1559" s="60"/>
      <c r="T1559" s="93"/>
      <c r="U1559" s="93"/>
      <c r="V1559" s="93"/>
      <c r="W1559" s="93"/>
      <c r="X1559" s="93"/>
      <c r="Y1559" s="93"/>
      <c r="Z1559" s="93"/>
      <c r="AA1559" s="93"/>
      <c r="AB1559" s="93"/>
      <c r="AC1559" s="93"/>
      <c r="AD1559" s="93"/>
      <c r="AE1559" s="93"/>
      <c r="AF1559" s="93"/>
      <c r="AG1559" s="93"/>
      <c r="AH1559" s="93"/>
      <c r="AI1559" s="93"/>
      <c r="AJ1559" s="93"/>
      <c r="AK1559" s="93"/>
      <c r="AL1559" s="93"/>
    </row>
    <row r="1560" spans="1:38">
      <c r="A1560" s="7" t="s">
        <v>88</v>
      </c>
      <c r="B1560" s="126">
        <v>68</v>
      </c>
      <c r="C1560" s="9">
        <f>[1]C068!$C$9</f>
        <v>0</v>
      </c>
      <c r="D1560" s="60"/>
      <c r="E1560" s="9">
        <f>[1]C068!$D$9</f>
        <v>0</v>
      </c>
      <c r="F1560" s="60"/>
      <c r="G1560" s="60"/>
      <c r="H1560" s="9">
        <f>[1]C068!$E$9</f>
        <v>0</v>
      </c>
      <c r="I1560" s="93"/>
      <c r="J1560" s="93"/>
      <c r="K1560" s="93"/>
      <c r="L1560" s="93"/>
      <c r="M1560" s="93"/>
      <c r="N1560" s="93"/>
      <c r="O1560" s="93"/>
      <c r="P1560" s="93"/>
      <c r="Q1560" s="93"/>
      <c r="R1560" s="93"/>
      <c r="S1560" s="93"/>
      <c r="T1560" s="93"/>
      <c r="U1560" s="93"/>
      <c r="V1560" s="93"/>
      <c r="W1560" s="93"/>
      <c r="X1560" s="93"/>
      <c r="Y1560" s="93"/>
      <c r="Z1560" s="93"/>
      <c r="AA1560" s="93"/>
      <c r="AB1560" s="93"/>
      <c r="AC1560" s="93"/>
      <c r="AD1560" s="93"/>
      <c r="AE1560" s="93"/>
      <c r="AF1560" s="93"/>
      <c r="AG1560" s="93"/>
      <c r="AH1560" s="93"/>
      <c r="AI1560" s="93"/>
      <c r="AJ1560" s="93"/>
      <c r="AK1560" s="93"/>
      <c r="AL1560" s="93"/>
    </row>
    <row r="1561" spans="1:38">
      <c r="A1561" s="150"/>
      <c r="B1561" s="150"/>
      <c r="C1561" s="170"/>
      <c r="D1561" s="171"/>
      <c r="E1561" s="170"/>
      <c r="F1561" s="171"/>
      <c r="G1561" s="171"/>
      <c r="H1561" s="170"/>
      <c r="I1561" s="93"/>
      <c r="J1561" s="93"/>
      <c r="K1561" s="93"/>
      <c r="L1561" s="93"/>
      <c r="M1561" s="93"/>
      <c r="N1561" s="93"/>
      <c r="O1561" s="93"/>
      <c r="P1561" s="93"/>
      <c r="Q1561" s="93"/>
      <c r="R1561" s="93"/>
      <c r="S1561" s="93"/>
      <c r="T1561" s="93"/>
      <c r="U1561" s="93"/>
      <c r="V1561" s="93"/>
      <c r="W1561" s="93"/>
      <c r="X1561" s="93"/>
      <c r="Y1561" s="93" t="s">
        <v>218</v>
      </c>
      <c r="Z1561" s="93"/>
      <c r="AA1561" s="93"/>
      <c r="AB1561" s="93"/>
      <c r="AC1561" s="93"/>
      <c r="AD1561" s="93"/>
      <c r="AE1561" s="93"/>
      <c r="AF1561" s="93"/>
      <c r="AG1561" s="93"/>
      <c r="AH1561" s="93"/>
      <c r="AI1561" s="93"/>
      <c r="AJ1561" s="93"/>
      <c r="AK1561" s="93"/>
      <c r="AL1561" s="93"/>
    </row>
    <row r="1562" spans="1:38">
      <c r="A1562" s="62" t="s">
        <v>89</v>
      </c>
      <c r="B1562" s="7"/>
      <c r="C1562" s="9">
        <f>SUM(C1529:C1560)</f>
        <v>925411</v>
      </c>
      <c r="D1562" s="60"/>
      <c r="E1562" s="9">
        <f>SUM(E1529:E1560)</f>
        <v>1040160</v>
      </c>
      <c r="F1562" s="60"/>
      <c r="G1562" s="60"/>
      <c r="H1562" s="9">
        <f>SUM(H1529:H1560)</f>
        <v>1007151</v>
      </c>
      <c r="I1562" s="93"/>
      <c r="J1562" s="93"/>
      <c r="K1562" s="93"/>
      <c r="L1562" s="93"/>
      <c r="M1562" s="93"/>
      <c r="N1562" s="93"/>
      <c r="O1562" s="93"/>
      <c r="P1562" s="93"/>
      <c r="Q1562" s="93"/>
      <c r="R1562" s="93"/>
      <c r="S1562" s="93"/>
      <c r="T1562" s="93"/>
      <c r="U1562" s="93"/>
      <c r="V1562" s="93"/>
      <c r="W1562" s="93"/>
      <c r="X1562" s="93"/>
      <c r="Y1562" s="93" t="str">
        <f>H1719</f>
        <v>2018-2019</v>
      </c>
      <c r="Z1562" s="93"/>
      <c r="AA1562" s="93"/>
      <c r="AB1562" s="93"/>
      <c r="AC1562" s="93"/>
      <c r="AD1562" s="93"/>
      <c r="AE1562" s="93"/>
      <c r="AF1562" s="93"/>
      <c r="AG1562" s="93"/>
      <c r="AH1562" s="93"/>
      <c r="AI1562" s="93"/>
      <c r="AJ1562" s="93"/>
      <c r="AK1562" s="93"/>
      <c r="AL1562" s="93"/>
    </row>
    <row r="1563" spans="1:38">
      <c r="A1563" s="7" t="s">
        <v>91</v>
      </c>
      <c r="B1563" s="7"/>
      <c r="C1563" s="172">
        <f>H1646</f>
        <v>193</v>
      </c>
      <c r="D1563" s="60"/>
      <c r="E1563" s="172">
        <f>J1646</f>
        <v>199.5</v>
      </c>
      <c r="F1563" s="60"/>
      <c r="G1563" s="60"/>
      <c r="H1563" s="172">
        <f>L1646</f>
        <v>200</v>
      </c>
      <c r="I1563" s="93"/>
      <c r="J1563" s="93"/>
      <c r="K1563" s="93"/>
      <c r="L1563" s="93"/>
      <c r="M1563" s="93"/>
      <c r="N1563" s="93"/>
      <c r="O1563" s="93"/>
      <c r="P1563" s="93"/>
      <c r="Q1563" s="93"/>
      <c r="R1563" s="93"/>
      <c r="S1563" s="93"/>
      <c r="T1563" s="93"/>
      <c r="U1563" s="93"/>
      <c r="V1563" s="93"/>
      <c r="W1563" s="93"/>
      <c r="X1563" s="424" t="str">
        <f>A1722</f>
        <v>General</v>
      </c>
      <c r="Y1563" s="119">
        <f>H1722</f>
        <v>20</v>
      </c>
      <c r="Z1563" s="93"/>
      <c r="AA1563" s="93"/>
      <c r="AB1563" s="93"/>
      <c r="AC1563" s="93"/>
      <c r="AD1563" s="93"/>
      <c r="AE1563" s="93"/>
      <c r="AF1563" s="93"/>
      <c r="AG1563" s="93"/>
      <c r="AH1563" s="93"/>
      <c r="AI1563" s="93"/>
      <c r="AJ1563" s="93"/>
      <c r="AK1563" s="93"/>
      <c r="AL1563" s="93"/>
    </row>
    <row r="1564" spans="1:38">
      <c r="A1564" s="7" t="s">
        <v>22</v>
      </c>
      <c r="B1564" s="7"/>
      <c r="C1564" s="9">
        <f>IF(C1562=0,0,C1562/C1563)</f>
        <v>4794.8756476683939</v>
      </c>
      <c r="D1564" s="60"/>
      <c r="E1564" s="9">
        <f>IF(E1562=0,0,E1562/E1563)</f>
        <v>5213.8345864661651</v>
      </c>
      <c r="F1564" s="60"/>
      <c r="G1564" s="60"/>
      <c r="H1564" s="9">
        <f>IF(H1562=0,0,H1562/H1563)</f>
        <v>5035.7550000000001</v>
      </c>
      <c r="I1564" s="93"/>
      <c r="J1564" s="93"/>
      <c r="K1564" s="93"/>
      <c r="L1564" s="93"/>
      <c r="M1564" s="93"/>
      <c r="N1564" s="93"/>
      <c r="O1564" s="93"/>
      <c r="P1564" s="93"/>
      <c r="Q1564" s="93"/>
      <c r="R1564" s="93"/>
      <c r="S1564" s="93"/>
      <c r="T1564" s="93"/>
      <c r="U1564" s="93"/>
      <c r="V1564" s="93"/>
      <c r="W1564" s="93"/>
      <c r="X1564" s="424" t="str">
        <f t="shared" ref="X1564:X1575" si="63">A1723</f>
        <v>Supplemental General</v>
      </c>
      <c r="Y1564" s="119">
        <f t="shared" ref="Y1564:Y1576" si="64">H1723</f>
        <v>18.120999999999999</v>
      </c>
      <c r="Z1564" s="93"/>
      <c r="AA1564" s="93"/>
      <c r="AB1564" s="93"/>
      <c r="AC1564" s="93"/>
      <c r="AD1564" s="93"/>
      <c r="AE1564" s="93"/>
      <c r="AF1564" s="93"/>
      <c r="AG1564" s="93"/>
      <c r="AH1564" s="93"/>
      <c r="AI1564" s="93"/>
      <c r="AJ1564" s="93"/>
      <c r="AK1564" s="93"/>
      <c r="AL1564" s="93"/>
    </row>
    <row r="1565" spans="1:38">
      <c r="A1565" s="150"/>
      <c r="B1565" s="150"/>
      <c r="C1565" s="170"/>
      <c r="D1565" s="171"/>
      <c r="E1565" s="170"/>
      <c r="F1565" s="171"/>
      <c r="G1565" s="171"/>
      <c r="H1565" s="170"/>
      <c r="I1565" s="93"/>
      <c r="J1565" s="93"/>
      <c r="K1565" s="93"/>
      <c r="L1565" s="93"/>
      <c r="M1565" s="93"/>
      <c r="N1565" s="93"/>
      <c r="O1565" s="93"/>
      <c r="P1565" s="93"/>
      <c r="Q1565" s="93"/>
      <c r="R1565" s="93"/>
      <c r="S1565" s="93"/>
      <c r="T1565" s="93"/>
      <c r="U1565" s="93"/>
      <c r="V1565" s="93"/>
      <c r="W1565" s="93"/>
      <c r="X1565" s="424" t="str">
        <f t="shared" si="63"/>
        <v>Adult Education</v>
      </c>
      <c r="Y1565" s="119">
        <f t="shared" si="64"/>
        <v>0</v>
      </c>
      <c r="Z1565" s="93"/>
      <c r="AA1565" s="93"/>
      <c r="AB1565" s="93"/>
      <c r="AC1565" s="93"/>
      <c r="AD1565" s="93"/>
      <c r="AE1565" s="93"/>
      <c r="AF1565" s="93"/>
      <c r="AG1565" s="93"/>
      <c r="AH1565" s="93"/>
      <c r="AI1565" s="93"/>
      <c r="AJ1565" s="93"/>
      <c r="AK1565" s="93"/>
      <c r="AL1565" s="93"/>
    </row>
    <row r="1566" spans="1:38">
      <c r="A1566" s="7" t="s">
        <v>93</v>
      </c>
      <c r="B1566" s="126">
        <v>10</v>
      </c>
      <c r="C1566" s="9">
        <f>[1]C010!$C$9</f>
        <v>0</v>
      </c>
      <c r="D1566" s="60"/>
      <c r="E1566" s="9">
        <f>[1]C010!$D$9</f>
        <v>0</v>
      </c>
      <c r="F1566" s="60"/>
      <c r="G1566" s="60"/>
      <c r="H1566" s="9">
        <f>[1]C010!$E$9</f>
        <v>0</v>
      </c>
      <c r="I1566" s="93"/>
      <c r="J1566" s="93"/>
      <c r="K1566" s="93"/>
      <c r="L1566" s="93"/>
      <c r="M1566" s="93"/>
      <c r="N1566" s="93"/>
      <c r="O1566" s="93"/>
      <c r="P1566" s="93"/>
      <c r="Q1566" s="93"/>
      <c r="R1566" s="60"/>
      <c r="S1566" s="93"/>
      <c r="T1566" s="93"/>
      <c r="U1566" s="93"/>
      <c r="V1566" s="93"/>
      <c r="W1566" s="93"/>
      <c r="X1566" s="424" t="str">
        <f t="shared" si="63"/>
        <v>Capital Outlay</v>
      </c>
      <c r="Y1566" s="119">
        <f t="shared" si="64"/>
        <v>4</v>
      </c>
      <c r="Z1566" s="93"/>
      <c r="AA1566" s="93"/>
      <c r="AB1566" s="93"/>
      <c r="AC1566" s="93"/>
      <c r="AD1566" s="93"/>
      <c r="AE1566" s="93"/>
      <c r="AF1566" s="93"/>
      <c r="AG1566" s="93"/>
      <c r="AH1566" s="93"/>
      <c r="AI1566" s="93"/>
      <c r="AJ1566" s="93"/>
      <c r="AK1566" s="93"/>
      <c r="AL1566" s="93"/>
    </row>
    <row r="1567" spans="1:38">
      <c r="A1567" s="7" t="s">
        <v>94</v>
      </c>
      <c r="B1567" s="126">
        <v>12</v>
      </c>
      <c r="C1567" s="9">
        <f>[1]C012!$C$9</f>
        <v>0</v>
      </c>
      <c r="D1567" s="60"/>
      <c r="E1567" s="9">
        <f>[1]C012!$D$9</f>
        <v>0</v>
      </c>
      <c r="F1567" s="60"/>
      <c r="G1567" s="60"/>
      <c r="H1567" s="9">
        <f>[1]C012!$E$9</f>
        <v>0</v>
      </c>
      <c r="I1567" s="93"/>
      <c r="J1567" s="93"/>
      <c r="K1567" s="93"/>
      <c r="L1567" s="93"/>
      <c r="M1567" s="93"/>
      <c r="N1567" s="93"/>
      <c r="O1567" s="93"/>
      <c r="P1567" s="93"/>
      <c r="Q1567" s="93"/>
      <c r="R1567" s="93"/>
      <c r="S1567" s="93"/>
      <c r="T1567" s="93"/>
      <c r="U1567" s="93"/>
      <c r="V1567" s="93"/>
      <c r="W1567" s="93"/>
      <c r="X1567" s="424" t="str">
        <f t="shared" si="63"/>
        <v>Declining Enrollment</v>
      </c>
      <c r="Y1567" s="119">
        <f t="shared" si="64"/>
        <v>0</v>
      </c>
      <c r="Z1567" s="93"/>
      <c r="AA1567" s="93"/>
      <c r="AB1567" s="93"/>
      <c r="AC1567" s="93"/>
      <c r="AD1567" s="93"/>
      <c r="AE1567" s="93"/>
      <c r="AF1567" s="93"/>
      <c r="AG1567" s="93"/>
      <c r="AH1567" s="93"/>
      <c r="AI1567" s="93"/>
      <c r="AJ1567" s="93"/>
      <c r="AK1567" s="93"/>
      <c r="AL1567" s="93"/>
    </row>
    <row r="1568" spans="1:38">
      <c r="A1568" s="7" t="s">
        <v>96</v>
      </c>
      <c r="B1568" s="126">
        <v>78</v>
      </c>
      <c r="C1568" s="9">
        <f>[1]C078!$C$9</f>
        <v>0</v>
      </c>
      <c r="D1568" s="60"/>
      <c r="E1568" s="9">
        <f>[1]C078!$D$9</f>
        <v>0</v>
      </c>
      <c r="F1568" s="60"/>
      <c r="G1568" s="60"/>
      <c r="H1568" s="9">
        <f>[1]C078!$E$9</f>
        <v>0</v>
      </c>
      <c r="I1568" s="93"/>
      <c r="J1568" s="93"/>
      <c r="K1568" s="93"/>
      <c r="L1568" s="93"/>
      <c r="M1568" s="93"/>
      <c r="N1568" s="93"/>
      <c r="O1568" s="93"/>
      <c r="P1568" s="93"/>
      <c r="Q1568" s="93"/>
      <c r="R1568" s="93"/>
      <c r="S1568" s="93"/>
      <c r="T1568" s="93"/>
      <c r="U1568" s="93"/>
      <c r="V1568" s="93"/>
      <c r="W1568" s="93"/>
      <c r="X1568" s="424" t="str">
        <f t="shared" si="63"/>
        <v>Cost of Living</v>
      </c>
      <c r="Y1568" s="119">
        <f t="shared" si="64"/>
        <v>0</v>
      </c>
      <c r="Z1568" s="93"/>
      <c r="AA1568" s="93"/>
      <c r="AB1568" s="93"/>
      <c r="AC1568" s="93"/>
      <c r="AD1568" s="93"/>
      <c r="AE1568" s="93"/>
      <c r="AF1568" s="93"/>
      <c r="AG1568" s="93"/>
      <c r="AH1568" s="93"/>
      <c r="AI1568" s="93"/>
      <c r="AJ1568" s="93"/>
      <c r="AK1568" s="93"/>
      <c r="AL1568" s="93"/>
    </row>
    <row r="1569" spans="1:38">
      <c r="A1569" s="62" t="s">
        <v>97</v>
      </c>
      <c r="B1569" s="7"/>
      <c r="C1569" s="9">
        <f>SUM(C1566:C1568,C1562)</f>
        <v>925411</v>
      </c>
      <c r="D1569" s="60"/>
      <c r="E1569" s="9">
        <f>SUM(E1566:E1568,E1562)</f>
        <v>1040160</v>
      </c>
      <c r="F1569" s="60"/>
      <c r="G1569" s="60"/>
      <c r="H1569" s="9">
        <f>SUM(H1566:H1568,H1562)</f>
        <v>1007151</v>
      </c>
      <c r="I1569" s="93"/>
      <c r="J1569" s="93"/>
      <c r="K1569" s="93"/>
      <c r="L1569" s="93"/>
      <c r="M1569" s="93"/>
      <c r="N1569" s="93"/>
      <c r="O1569" s="93"/>
      <c r="P1569" s="93"/>
      <c r="Q1569" s="93"/>
      <c r="R1569" s="93"/>
      <c r="S1569" s="93"/>
      <c r="T1569" s="93"/>
      <c r="U1569" s="93"/>
      <c r="V1569" s="93"/>
      <c r="W1569" s="93"/>
      <c r="X1569" s="424" t="str">
        <f t="shared" si="63"/>
        <v xml:space="preserve">Special Liability </v>
      </c>
      <c r="Y1569" s="119">
        <f t="shared" si="64"/>
        <v>0</v>
      </c>
      <c r="Z1569" s="93"/>
      <c r="AA1569" s="93"/>
      <c r="AB1569" s="93"/>
      <c r="AC1569" s="93"/>
      <c r="AD1569" s="93"/>
      <c r="AE1569" s="93"/>
      <c r="AF1569" s="93"/>
      <c r="AG1569" s="93"/>
      <c r="AH1569" s="93"/>
      <c r="AI1569" s="93"/>
      <c r="AJ1569" s="93"/>
      <c r="AK1569" s="93"/>
      <c r="AL1569" s="93"/>
    </row>
    <row r="1570" spans="1:38">
      <c r="A1570" s="60"/>
      <c r="B1570" s="60"/>
      <c r="C1570" s="16"/>
      <c r="D1570" s="60"/>
      <c r="E1570" s="16"/>
      <c r="F1570" s="60"/>
      <c r="G1570" s="60"/>
      <c r="H1570" s="16"/>
      <c r="I1570" s="93"/>
      <c r="J1570" s="93"/>
      <c r="K1570" s="93"/>
      <c r="L1570" s="93"/>
      <c r="M1570" s="93"/>
      <c r="N1570" s="93"/>
      <c r="O1570" s="93"/>
      <c r="P1570" s="93"/>
      <c r="Q1570" s="93"/>
      <c r="R1570" s="93"/>
      <c r="S1570" s="93"/>
      <c r="T1570" s="93"/>
      <c r="U1570" s="93"/>
      <c r="V1570" s="93"/>
      <c r="W1570" s="93"/>
      <c r="X1570" s="424" t="str">
        <f t="shared" si="63"/>
        <v>School Retirement</v>
      </c>
      <c r="Y1570" s="119">
        <f t="shared" si="64"/>
        <v>0</v>
      </c>
      <c r="Z1570" s="93"/>
      <c r="AA1570" s="93"/>
      <c r="AB1570" s="93"/>
      <c r="AC1570" s="93"/>
      <c r="AD1570" s="93"/>
      <c r="AE1570" s="93"/>
      <c r="AF1570" s="93"/>
      <c r="AG1570" s="93"/>
      <c r="AH1570" s="93"/>
      <c r="AI1570" s="93"/>
      <c r="AJ1570" s="93"/>
      <c r="AK1570" s="93"/>
      <c r="AL1570" s="93"/>
    </row>
    <row r="1571" spans="1:38">
      <c r="A1571" s="60"/>
      <c r="B1571" s="60"/>
      <c r="C1571" s="16"/>
      <c r="D1571" s="60"/>
      <c r="E1571" s="16"/>
      <c r="F1571" s="60"/>
      <c r="G1571" s="60"/>
      <c r="H1571" s="16"/>
      <c r="I1571" s="93"/>
      <c r="J1571" s="93"/>
      <c r="K1571" s="93"/>
      <c r="L1571" s="93"/>
      <c r="M1571" s="93"/>
      <c r="N1571" s="93"/>
      <c r="O1571" s="93"/>
      <c r="P1571" s="93"/>
      <c r="Q1571" s="93"/>
      <c r="R1571" s="93"/>
      <c r="S1571" s="93"/>
      <c r="T1571" s="93"/>
      <c r="U1571" s="93"/>
      <c r="V1571" s="93"/>
      <c r="W1571" s="93"/>
      <c r="X1571" s="424" t="str">
        <f t="shared" si="63"/>
        <v>Extraordinary Growth Facilities</v>
      </c>
      <c r="Y1571" s="119">
        <f t="shared" si="64"/>
        <v>0</v>
      </c>
      <c r="Z1571" s="93"/>
      <c r="AA1571" s="93"/>
      <c r="AB1571" s="93"/>
      <c r="AC1571" s="93"/>
      <c r="AD1571" s="93"/>
      <c r="AE1571" s="93"/>
      <c r="AF1571" s="93"/>
      <c r="AG1571" s="93"/>
      <c r="AH1571" s="93"/>
      <c r="AI1571" s="93"/>
      <c r="AJ1571" s="93"/>
      <c r="AK1571" s="93"/>
      <c r="AL1571" s="93"/>
    </row>
    <row r="1572" spans="1:38">
      <c r="A1572" s="60"/>
      <c r="B1572" s="60"/>
      <c r="C1572" s="16"/>
      <c r="D1572" s="60"/>
      <c r="E1572" s="16"/>
      <c r="F1572" s="60"/>
      <c r="G1572" s="60"/>
      <c r="H1572" s="16"/>
      <c r="I1572" s="93"/>
      <c r="J1572" s="93"/>
      <c r="K1572" s="93"/>
      <c r="L1572" s="93"/>
      <c r="M1572" s="93"/>
      <c r="N1572" s="93"/>
      <c r="O1572" s="93"/>
      <c r="P1572" s="93"/>
      <c r="Q1572" s="93"/>
      <c r="R1572" s="93"/>
      <c r="S1572" s="93"/>
      <c r="T1572" s="93"/>
      <c r="U1572" s="93"/>
      <c r="V1572" s="93"/>
      <c r="W1572" s="93"/>
      <c r="X1572" s="424" t="str">
        <f t="shared" si="63"/>
        <v>Bond and Interest #1</v>
      </c>
      <c r="Y1572" s="119">
        <f t="shared" si="64"/>
        <v>0</v>
      </c>
      <c r="Z1572" s="93"/>
      <c r="AA1572" s="93"/>
      <c r="AB1572" s="93"/>
      <c r="AC1572" s="93"/>
      <c r="AD1572" s="93"/>
      <c r="AE1572" s="93"/>
      <c r="AF1572" s="93"/>
      <c r="AG1572" s="93"/>
      <c r="AH1572" s="93"/>
      <c r="AI1572" s="93"/>
      <c r="AJ1572" s="93"/>
      <c r="AK1572" s="93"/>
      <c r="AL1572" s="93"/>
    </row>
    <row r="1573" spans="1:38">
      <c r="A1573" s="60"/>
      <c r="B1573" s="60"/>
      <c r="C1573" s="16"/>
      <c r="D1573" s="60"/>
      <c r="E1573" s="16"/>
      <c r="F1573" s="60"/>
      <c r="G1573" s="60"/>
      <c r="H1573" s="16"/>
      <c r="I1573" s="93"/>
      <c r="J1573" s="93"/>
      <c r="K1573" s="93"/>
      <c r="L1573" s="93"/>
      <c r="M1573" s="93"/>
      <c r="N1573" s="93"/>
      <c r="O1573" s="93"/>
      <c r="P1573" s="93"/>
      <c r="Q1573" s="93"/>
      <c r="R1573" s="93"/>
      <c r="S1573" s="93"/>
      <c r="T1573" s="93"/>
      <c r="U1573" s="93"/>
      <c r="V1573" s="93"/>
      <c r="W1573" s="93"/>
      <c r="X1573" s="424" t="str">
        <f t="shared" si="63"/>
        <v>Bond and Interest #2</v>
      </c>
      <c r="Y1573" s="119">
        <f t="shared" si="64"/>
        <v>0</v>
      </c>
      <c r="Z1573" s="93"/>
      <c r="AA1573" s="93"/>
      <c r="AB1573" s="93"/>
      <c r="AC1573" s="93"/>
      <c r="AD1573" s="93"/>
      <c r="AE1573" s="93"/>
      <c r="AF1573" s="93"/>
      <c r="AG1573" s="93"/>
      <c r="AH1573" s="93"/>
      <c r="AI1573" s="93"/>
      <c r="AJ1573" s="93"/>
      <c r="AK1573" s="93"/>
      <c r="AL1573" s="93"/>
    </row>
    <row r="1574" spans="1:38">
      <c r="A1574" s="60"/>
      <c r="B1574" s="60"/>
      <c r="C1574" s="16"/>
      <c r="D1574" s="60"/>
      <c r="E1574" s="16"/>
      <c r="F1574" s="60"/>
      <c r="G1574" s="60"/>
      <c r="H1574" s="16"/>
      <c r="I1574" s="93"/>
      <c r="J1574" s="93"/>
      <c r="K1574" s="93"/>
      <c r="L1574" s="93"/>
      <c r="M1574" s="93"/>
      <c r="N1574" s="93"/>
      <c r="O1574" s="93"/>
      <c r="P1574" s="93"/>
      <c r="Q1574" s="93"/>
      <c r="R1574" s="93"/>
      <c r="S1574" s="93"/>
      <c r="T1574" s="93"/>
      <c r="U1574" s="93"/>
      <c r="V1574" s="93"/>
      <c r="W1574" s="93"/>
      <c r="X1574" s="424" t="str">
        <f t="shared" si="63"/>
        <v>No Fund Warrant</v>
      </c>
      <c r="Y1574" s="119">
        <f t="shared" si="64"/>
        <v>0</v>
      </c>
      <c r="Z1574" s="93"/>
      <c r="AA1574" s="93"/>
      <c r="AB1574" s="93"/>
      <c r="AC1574" s="93"/>
      <c r="AD1574" s="93"/>
      <c r="AE1574" s="93"/>
      <c r="AF1574" s="93"/>
      <c r="AG1574" s="93"/>
      <c r="AH1574" s="93"/>
      <c r="AI1574" s="93"/>
      <c r="AJ1574" s="93"/>
      <c r="AK1574" s="93"/>
      <c r="AL1574" s="93"/>
    </row>
    <row r="1575" spans="1:38">
      <c r="A1575" s="60"/>
      <c r="B1575" s="60"/>
      <c r="C1575" s="16"/>
      <c r="D1575" s="60"/>
      <c r="E1575" s="16"/>
      <c r="F1575" s="60"/>
      <c r="G1575" s="60"/>
      <c r="H1575" s="16"/>
      <c r="I1575" s="93"/>
      <c r="J1575" s="93"/>
      <c r="K1575" s="93"/>
      <c r="L1575" s="93"/>
      <c r="M1575" s="93"/>
      <c r="N1575" s="93"/>
      <c r="O1575" s="93"/>
      <c r="P1575" s="93"/>
      <c r="Q1575" s="93"/>
      <c r="R1575" s="93"/>
      <c r="S1575" s="93"/>
      <c r="T1575" s="93"/>
      <c r="U1575" s="93"/>
      <c r="V1575" s="93"/>
      <c r="W1575" s="93"/>
      <c r="X1575" s="424" t="str">
        <f t="shared" si="63"/>
        <v>Special Assessment</v>
      </c>
      <c r="Y1575" s="119">
        <f t="shared" si="64"/>
        <v>0</v>
      </c>
      <c r="Z1575" s="93"/>
      <c r="AA1575" s="93"/>
      <c r="AB1575" s="93"/>
      <c r="AC1575" s="93"/>
      <c r="AD1575" s="93"/>
      <c r="AE1575" s="93"/>
      <c r="AF1575" s="93"/>
      <c r="AG1575" s="93"/>
      <c r="AH1575" s="93"/>
      <c r="AI1575" s="93"/>
      <c r="AJ1575" s="93"/>
      <c r="AK1575" s="93"/>
      <c r="AL1575" s="93"/>
    </row>
    <row r="1576" spans="1:38">
      <c r="A1576" s="60"/>
      <c r="B1576" s="60"/>
      <c r="C1576" s="16"/>
      <c r="D1576" s="60"/>
      <c r="E1576" s="16"/>
      <c r="F1576" s="60"/>
      <c r="G1576" s="60"/>
      <c r="H1576" s="16"/>
      <c r="I1576" s="93"/>
      <c r="J1576" s="93"/>
      <c r="K1576" s="93"/>
      <c r="L1576" s="93"/>
      <c r="M1576" s="93"/>
      <c r="N1576" s="93"/>
      <c r="O1576" s="93"/>
      <c r="P1576" s="93"/>
      <c r="Q1576" s="93"/>
      <c r="R1576" s="93"/>
      <c r="S1576" s="93"/>
      <c r="T1576" s="93"/>
      <c r="U1576" s="93"/>
      <c r="V1576" s="93"/>
      <c r="W1576" s="93"/>
      <c r="X1576" s="424" t="str">
        <f>A1735</f>
        <v>Temporary Note</v>
      </c>
      <c r="Y1576" s="119">
        <f t="shared" si="64"/>
        <v>0</v>
      </c>
      <c r="Z1576" s="93"/>
      <c r="AA1576" s="93"/>
      <c r="AB1576" s="93"/>
      <c r="AC1576" s="93"/>
      <c r="AD1576" s="93"/>
      <c r="AE1576" s="93"/>
      <c r="AF1576" s="93"/>
      <c r="AG1576" s="93"/>
      <c r="AH1576" s="93"/>
      <c r="AI1576" s="93"/>
      <c r="AJ1576" s="93"/>
      <c r="AK1576" s="93"/>
      <c r="AL1576" s="93"/>
    </row>
    <row r="1577" spans="1:38">
      <c r="A1577" s="60"/>
      <c r="B1577" s="60"/>
      <c r="C1577" s="16"/>
      <c r="D1577" s="60"/>
      <c r="E1577" s="16"/>
      <c r="F1577" s="60"/>
      <c r="G1577" s="60"/>
      <c r="H1577" s="16"/>
      <c r="I1577" s="93"/>
      <c r="J1577" s="93"/>
      <c r="K1577" s="93"/>
      <c r="L1577" s="93"/>
      <c r="M1577" s="93"/>
      <c r="N1577" s="93"/>
      <c r="O1577" s="93"/>
      <c r="P1577" s="93"/>
      <c r="Q1577" s="93"/>
      <c r="R1577" s="93"/>
      <c r="S1577" s="93"/>
      <c r="T1577" s="93"/>
      <c r="U1577" s="93"/>
      <c r="V1577" s="93"/>
      <c r="W1577" s="93"/>
      <c r="X1577" s="93"/>
      <c r="Y1577" s="93"/>
      <c r="Z1577" s="93"/>
      <c r="AA1577" s="93"/>
      <c r="AB1577" s="93"/>
      <c r="AC1577" s="93"/>
      <c r="AD1577" s="93"/>
      <c r="AE1577" s="93"/>
      <c r="AF1577" s="93"/>
      <c r="AG1577" s="93"/>
      <c r="AH1577" s="93"/>
      <c r="AI1577" s="93"/>
      <c r="AJ1577" s="93"/>
      <c r="AK1577" s="93"/>
      <c r="AL1577" s="93"/>
    </row>
    <row r="1578" spans="1:38">
      <c r="A1578" s="60"/>
      <c r="B1578" s="60"/>
      <c r="C1578" s="16"/>
      <c r="D1578" s="60"/>
      <c r="E1578" s="16"/>
      <c r="F1578" s="60"/>
      <c r="G1578" s="60"/>
      <c r="H1578" s="16"/>
      <c r="I1578" s="93"/>
      <c r="J1578" s="93"/>
      <c r="K1578" s="93"/>
      <c r="L1578" s="93"/>
      <c r="M1578" s="93"/>
      <c r="N1578" s="93"/>
      <c r="O1578" s="93"/>
      <c r="P1578" s="93"/>
      <c r="Q1578" s="93"/>
      <c r="R1578" s="93"/>
      <c r="S1578" s="93"/>
      <c r="T1578" s="93"/>
      <c r="U1578" s="93"/>
      <c r="V1578" s="93"/>
      <c r="W1578" s="93"/>
      <c r="X1578" s="93"/>
      <c r="Y1578" s="93"/>
      <c r="Z1578" s="93"/>
      <c r="AA1578" s="93"/>
      <c r="AB1578" s="93"/>
      <c r="AC1578" s="93"/>
      <c r="AD1578" s="93"/>
      <c r="AE1578" s="93"/>
      <c r="AF1578" s="93"/>
      <c r="AG1578" s="93"/>
      <c r="AH1578" s="93"/>
      <c r="AI1578" s="93"/>
      <c r="AJ1578" s="93"/>
      <c r="AK1578" s="93"/>
      <c r="AL1578" s="93"/>
    </row>
    <row r="1579" spans="1:38">
      <c r="A1579" s="60"/>
      <c r="B1579" s="60"/>
      <c r="C1579" s="16"/>
      <c r="D1579" s="60"/>
      <c r="E1579" s="16"/>
      <c r="F1579" s="60"/>
      <c r="G1579" s="60"/>
      <c r="H1579" s="16"/>
      <c r="I1579" s="93"/>
      <c r="J1579" s="93"/>
      <c r="K1579" s="93"/>
      <c r="L1579" s="93"/>
      <c r="M1579" s="93"/>
      <c r="N1579" s="93"/>
      <c r="O1579" s="93"/>
      <c r="P1579" s="93"/>
      <c r="Q1579" s="93"/>
      <c r="R1579" s="93"/>
      <c r="S1579" s="93"/>
      <c r="T1579" s="93"/>
      <c r="U1579" s="93"/>
      <c r="V1579" s="93"/>
      <c r="W1579" s="93"/>
      <c r="X1579" s="93"/>
      <c r="Y1579" s="93"/>
      <c r="Z1579" s="93"/>
      <c r="AA1579" s="93"/>
      <c r="AB1579" s="93"/>
      <c r="AC1579" s="93"/>
      <c r="AD1579" s="93"/>
      <c r="AE1579" s="93"/>
      <c r="AF1579" s="93"/>
      <c r="AG1579" s="93"/>
      <c r="AH1579" s="93"/>
      <c r="AI1579" s="93"/>
      <c r="AJ1579" s="93"/>
      <c r="AK1579" s="93"/>
      <c r="AL1579" s="93"/>
    </row>
    <row r="1580" spans="1:38">
      <c r="A1580" s="60"/>
      <c r="B1580" s="60"/>
      <c r="C1580" s="16"/>
      <c r="D1580" s="60"/>
      <c r="E1580" s="16"/>
      <c r="F1580" s="60"/>
      <c r="G1580" s="60"/>
      <c r="H1580" s="16"/>
      <c r="I1580" s="93"/>
      <c r="J1580" s="93"/>
      <c r="K1580" s="93"/>
      <c r="L1580" s="93"/>
      <c r="M1580" s="93"/>
      <c r="N1580" s="93"/>
      <c r="O1580" s="93"/>
      <c r="P1580" s="93"/>
      <c r="Q1580" s="93"/>
      <c r="R1580" s="93"/>
      <c r="S1580" s="93"/>
      <c r="T1580" s="93"/>
      <c r="U1580" s="93"/>
      <c r="V1580" s="93"/>
      <c r="W1580" s="93"/>
      <c r="X1580" s="93"/>
      <c r="Y1580" s="93"/>
      <c r="Z1580" s="93"/>
      <c r="AA1580" s="93"/>
      <c r="AB1580" s="93"/>
      <c r="AC1580" s="93"/>
      <c r="AD1580" s="93"/>
      <c r="AE1580" s="93"/>
      <c r="AF1580" s="93"/>
      <c r="AG1580" s="93"/>
      <c r="AH1580" s="93"/>
      <c r="AI1580" s="93"/>
      <c r="AJ1580" s="93"/>
      <c r="AK1580" s="93"/>
      <c r="AL1580" s="93"/>
    </row>
    <row r="1581" spans="1:38">
      <c r="A1581" s="60"/>
      <c r="B1581" s="60"/>
      <c r="C1581" s="16"/>
      <c r="D1581" s="60"/>
      <c r="E1581" s="16"/>
      <c r="F1581" s="60"/>
      <c r="G1581" s="60"/>
      <c r="H1581" s="16"/>
      <c r="I1581" s="93"/>
      <c r="J1581" s="93"/>
      <c r="K1581" s="93"/>
      <c r="L1581" s="93"/>
      <c r="M1581" s="93"/>
      <c r="N1581" s="93"/>
      <c r="O1581" s="93"/>
      <c r="P1581" s="93"/>
      <c r="Q1581" s="93"/>
      <c r="R1581" s="93"/>
      <c r="S1581" s="93"/>
      <c r="T1581" s="93"/>
      <c r="U1581" s="93"/>
      <c r="V1581" s="93"/>
      <c r="W1581" s="93"/>
      <c r="X1581" s="93"/>
      <c r="Y1581" s="93"/>
      <c r="Z1581" s="93"/>
      <c r="AA1581" s="93"/>
      <c r="AB1581" s="93"/>
      <c r="AC1581" s="93"/>
      <c r="AD1581" s="93"/>
      <c r="AE1581" s="93"/>
      <c r="AF1581" s="93"/>
      <c r="AG1581" s="93"/>
      <c r="AH1581" s="93"/>
      <c r="AI1581" s="93"/>
      <c r="AJ1581" s="93"/>
      <c r="AK1581" s="93"/>
      <c r="AL1581" s="93"/>
    </row>
    <row r="1582" spans="1:38">
      <c r="A1582" s="60"/>
      <c r="B1582" s="60"/>
      <c r="C1582" s="16"/>
      <c r="D1582" s="60"/>
      <c r="E1582" s="16"/>
      <c r="F1582" s="60"/>
      <c r="G1582" s="60"/>
      <c r="H1582" s="16"/>
      <c r="I1582" s="93"/>
      <c r="J1582" s="93"/>
      <c r="K1582" s="93"/>
      <c r="L1582" s="93"/>
      <c r="M1582" s="93"/>
      <c r="N1582" s="93"/>
      <c r="O1582" s="93"/>
      <c r="P1582" s="93"/>
      <c r="Q1582" s="93"/>
      <c r="R1582" s="93"/>
      <c r="S1582" s="93"/>
      <c r="T1582" s="93"/>
      <c r="U1582" s="93"/>
      <c r="V1582" s="93"/>
      <c r="W1582" s="93"/>
      <c r="X1582" s="93"/>
      <c r="Y1582" s="93"/>
      <c r="Z1582" s="93"/>
      <c r="AA1582" s="93"/>
      <c r="AB1582" s="93"/>
      <c r="AC1582" s="93"/>
      <c r="AD1582" s="93"/>
      <c r="AE1582" s="93"/>
      <c r="AF1582" s="93"/>
      <c r="AG1582" s="93"/>
      <c r="AH1582" s="93"/>
      <c r="AI1582" s="93"/>
      <c r="AJ1582" s="93"/>
      <c r="AK1582" s="93"/>
      <c r="AL1582" s="93"/>
    </row>
    <row r="1583" spans="1:38">
      <c r="A1583" s="60"/>
      <c r="B1583" s="60"/>
      <c r="C1583" s="16"/>
      <c r="D1583" s="60"/>
      <c r="E1583" s="16"/>
      <c r="F1583" s="60"/>
      <c r="G1583" s="60"/>
      <c r="H1583" s="16"/>
      <c r="I1583" s="93"/>
      <c r="J1583" s="93"/>
      <c r="K1583" s="93"/>
      <c r="L1583" s="93"/>
      <c r="M1583" s="93"/>
      <c r="N1583" s="93"/>
      <c r="O1583" s="93"/>
      <c r="P1583" s="93"/>
      <c r="Q1583" s="93"/>
      <c r="R1583" s="93"/>
      <c r="S1583" s="93"/>
      <c r="T1583" s="93"/>
      <c r="U1583" s="93"/>
      <c r="V1583" s="93"/>
      <c r="W1583" s="93"/>
      <c r="X1583" s="93"/>
      <c r="Y1583" s="93"/>
      <c r="Z1583" s="93"/>
      <c r="AA1583" s="93"/>
      <c r="AB1583" s="93"/>
      <c r="AC1583" s="93"/>
      <c r="AD1583" s="93"/>
      <c r="AE1583" s="93"/>
      <c r="AF1583" s="93"/>
      <c r="AG1583" s="93"/>
      <c r="AH1583" s="93"/>
      <c r="AI1583" s="93"/>
      <c r="AJ1583" s="93"/>
      <c r="AK1583" s="93"/>
      <c r="AL1583" s="93"/>
    </row>
    <row r="1584" spans="1:38">
      <c r="A1584" s="60"/>
      <c r="B1584" s="60"/>
      <c r="C1584" s="16"/>
      <c r="D1584" s="60"/>
      <c r="E1584" s="16"/>
      <c r="F1584" s="60"/>
      <c r="G1584" s="60"/>
      <c r="H1584" s="16"/>
      <c r="I1584" s="93"/>
      <c r="J1584" s="93"/>
      <c r="K1584" s="93"/>
      <c r="L1584" s="93"/>
      <c r="M1584" s="93"/>
      <c r="N1584" s="93"/>
      <c r="O1584" s="93"/>
      <c r="P1584" s="93"/>
      <c r="Q1584" s="93"/>
      <c r="R1584" s="93"/>
      <c r="S1584" s="93"/>
      <c r="T1584" s="93"/>
      <c r="U1584" s="93"/>
      <c r="V1584" s="93"/>
      <c r="W1584" s="93"/>
      <c r="X1584" s="93"/>
      <c r="Y1584" s="93"/>
      <c r="Z1584" s="93"/>
      <c r="AA1584" s="93"/>
      <c r="AB1584" s="93"/>
      <c r="AC1584" s="93"/>
      <c r="AD1584" s="93"/>
      <c r="AE1584" s="93"/>
      <c r="AF1584" s="93"/>
      <c r="AG1584" s="93"/>
      <c r="AH1584" s="93"/>
      <c r="AI1584" s="93"/>
      <c r="AJ1584" s="93"/>
      <c r="AK1584" s="93"/>
      <c r="AL1584" s="93"/>
    </row>
    <row r="1585" spans="1:38">
      <c r="A1585" s="60"/>
      <c r="B1585" s="60"/>
      <c r="C1585" s="16"/>
      <c r="D1585" s="60"/>
      <c r="E1585" s="16"/>
      <c r="F1585" s="60"/>
      <c r="G1585" s="60"/>
      <c r="H1585" s="16"/>
      <c r="I1585" s="93"/>
      <c r="J1585" s="93"/>
      <c r="K1585" s="93"/>
      <c r="L1585" s="93"/>
      <c r="M1585" s="93"/>
      <c r="N1585" s="93"/>
      <c r="O1585" s="93"/>
      <c r="P1585" s="93"/>
      <c r="Q1585" s="93"/>
      <c r="R1585" s="93"/>
      <c r="S1585" s="93"/>
      <c r="T1585" s="93"/>
      <c r="U1585" s="93"/>
      <c r="V1585" s="93"/>
      <c r="W1585" s="93"/>
      <c r="X1585" s="93"/>
      <c r="Y1585" s="93"/>
      <c r="Z1585" s="93"/>
      <c r="AA1585" s="93"/>
      <c r="AB1585" s="93"/>
      <c r="AC1585" s="93"/>
      <c r="AD1585" s="93"/>
      <c r="AE1585" s="93"/>
      <c r="AF1585" s="93"/>
      <c r="AG1585" s="93"/>
      <c r="AH1585" s="93"/>
      <c r="AI1585" s="93"/>
      <c r="AJ1585" s="93"/>
      <c r="AK1585" s="93"/>
      <c r="AL1585" s="93"/>
    </row>
    <row r="1586" spans="1:38">
      <c r="A1586" s="60"/>
      <c r="B1586" s="60"/>
      <c r="C1586" s="16"/>
      <c r="D1586" s="60"/>
      <c r="E1586" s="16"/>
      <c r="F1586" s="60"/>
      <c r="G1586" s="60"/>
      <c r="H1586" s="16"/>
      <c r="I1586" s="93"/>
      <c r="J1586" s="93"/>
      <c r="K1586" s="93"/>
      <c r="L1586" s="93"/>
      <c r="M1586" s="93"/>
      <c r="N1586" s="93"/>
      <c r="O1586" s="93"/>
      <c r="P1586" s="93"/>
      <c r="Q1586" s="93"/>
      <c r="R1586" s="93"/>
      <c r="S1586" s="93"/>
      <c r="T1586" s="93"/>
      <c r="U1586" s="93"/>
      <c r="V1586" s="93"/>
      <c r="W1586" s="93"/>
      <c r="X1586" s="93"/>
      <c r="Y1586" s="93"/>
      <c r="Z1586" s="93"/>
      <c r="AA1586" s="93"/>
      <c r="AB1586" s="93"/>
      <c r="AC1586" s="93"/>
      <c r="AD1586" s="93"/>
      <c r="AE1586" s="93"/>
      <c r="AF1586" s="93"/>
      <c r="AG1586" s="93"/>
      <c r="AH1586" s="93"/>
      <c r="AI1586" s="93"/>
      <c r="AJ1586" s="93"/>
      <c r="AK1586" s="93"/>
      <c r="AL1586" s="93"/>
    </row>
    <row r="1587" spans="1:38">
      <c r="A1587" s="60"/>
      <c r="B1587" s="60"/>
      <c r="C1587" s="16"/>
      <c r="D1587" s="60"/>
      <c r="E1587" s="16"/>
      <c r="F1587" s="60"/>
      <c r="G1587" s="60"/>
      <c r="H1587" s="16"/>
      <c r="I1587" s="93"/>
      <c r="J1587" s="93"/>
      <c r="K1587" s="93"/>
      <c r="L1587" s="93"/>
      <c r="M1587" s="93"/>
      <c r="N1587" s="93"/>
      <c r="O1587" s="93"/>
      <c r="P1587" s="93"/>
      <c r="Q1587" s="93"/>
      <c r="R1587" s="93"/>
      <c r="S1587" s="93"/>
      <c r="T1587" s="93"/>
      <c r="U1587" s="93"/>
      <c r="V1587" s="93"/>
      <c r="W1587" s="93"/>
      <c r="X1587" s="93"/>
      <c r="Y1587" s="93"/>
      <c r="Z1587" s="93"/>
      <c r="AA1587" s="93"/>
      <c r="AB1587" s="93"/>
      <c r="AC1587" s="93"/>
      <c r="AD1587" s="93"/>
      <c r="AE1587" s="93"/>
      <c r="AF1587" s="93"/>
      <c r="AG1587" s="93"/>
      <c r="AH1587" s="93"/>
      <c r="AI1587" s="93"/>
      <c r="AJ1587" s="93"/>
      <c r="AK1587" s="93"/>
      <c r="AL1587" s="93"/>
    </row>
    <row r="1588" spans="1:38">
      <c r="A1588" s="60"/>
      <c r="B1588" s="60"/>
      <c r="C1588" s="16"/>
      <c r="D1588" s="60"/>
      <c r="E1588" s="16"/>
      <c r="F1588" s="60"/>
      <c r="G1588" s="60"/>
      <c r="H1588" s="16"/>
      <c r="I1588" s="93"/>
      <c r="J1588" s="93"/>
      <c r="K1588" s="93"/>
      <c r="L1588" s="93"/>
      <c r="M1588" s="93"/>
      <c r="N1588" s="93"/>
      <c r="O1588" s="93"/>
      <c r="P1588" s="93"/>
      <c r="Q1588" s="93"/>
      <c r="R1588" s="93"/>
      <c r="S1588" s="93"/>
      <c r="T1588" s="93"/>
      <c r="U1588" s="93"/>
      <c r="V1588" s="93"/>
      <c r="W1588" s="93"/>
      <c r="X1588" s="93"/>
      <c r="Y1588" s="93"/>
      <c r="Z1588" s="93"/>
      <c r="AA1588" s="93"/>
      <c r="AB1588" s="93"/>
      <c r="AC1588" s="93"/>
      <c r="AD1588" s="93"/>
      <c r="AE1588" s="93"/>
      <c r="AF1588" s="93"/>
      <c r="AG1588" s="93"/>
      <c r="AH1588" s="93"/>
      <c r="AI1588" s="93"/>
      <c r="AJ1588" s="93"/>
      <c r="AK1588" s="93"/>
      <c r="AL1588" s="93"/>
    </row>
    <row r="1589" spans="1:38">
      <c r="A1589" s="60"/>
      <c r="B1589" s="60"/>
      <c r="C1589" s="16"/>
      <c r="D1589" s="60"/>
      <c r="E1589" s="16"/>
      <c r="F1589" s="60"/>
      <c r="G1589" s="60"/>
      <c r="H1589" s="16"/>
      <c r="I1589" s="93"/>
      <c r="J1589" s="93"/>
      <c r="K1589" s="93"/>
      <c r="L1589" s="93"/>
      <c r="M1589" s="93"/>
      <c r="N1589" s="93"/>
      <c r="O1589" s="93"/>
      <c r="P1589" s="93"/>
      <c r="Q1589" s="93"/>
      <c r="R1589" s="93"/>
      <c r="S1589" s="93"/>
      <c r="T1589" s="93"/>
      <c r="U1589" s="93"/>
      <c r="V1589" s="93"/>
      <c r="W1589" s="93"/>
      <c r="X1589" s="93"/>
      <c r="Y1589" s="93"/>
      <c r="Z1589" s="93"/>
      <c r="AA1589" s="93"/>
      <c r="AB1589" s="93"/>
      <c r="AC1589" s="93"/>
      <c r="AD1589" s="93"/>
      <c r="AE1589" s="93"/>
      <c r="AF1589" s="93"/>
      <c r="AG1589" s="93"/>
      <c r="AH1589" s="93"/>
      <c r="AI1589" s="93"/>
      <c r="AJ1589" s="93"/>
      <c r="AK1589" s="93"/>
      <c r="AL1589" s="93"/>
    </row>
    <row r="1590" spans="1:38">
      <c r="A1590" s="60"/>
      <c r="B1590" s="60"/>
      <c r="C1590" s="16"/>
      <c r="D1590" s="60"/>
      <c r="E1590" s="16"/>
      <c r="F1590" s="60"/>
      <c r="G1590" s="60"/>
      <c r="H1590" s="16"/>
      <c r="I1590" s="93"/>
      <c r="J1590" s="93"/>
      <c r="K1590" s="93"/>
      <c r="L1590" s="93"/>
      <c r="M1590" s="93"/>
      <c r="N1590" s="93"/>
      <c r="O1590" s="93"/>
      <c r="P1590" s="93"/>
      <c r="Q1590" s="93"/>
      <c r="R1590" s="93"/>
      <c r="S1590" s="93"/>
      <c r="T1590" s="93"/>
      <c r="U1590" s="93"/>
      <c r="V1590" s="93"/>
      <c r="W1590" s="93"/>
      <c r="X1590" s="93"/>
      <c r="Y1590" s="93"/>
      <c r="Z1590" s="93"/>
      <c r="AA1590" s="93"/>
      <c r="AB1590" s="93"/>
      <c r="AC1590" s="93"/>
      <c r="AD1590" s="93"/>
      <c r="AE1590" s="93"/>
      <c r="AF1590" s="93"/>
      <c r="AG1590" s="93"/>
      <c r="AH1590" s="93"/>
      <c r="AI1590" s="93"/>
      <c r="AJ1590" s="93"/>
      <c r="AK1590" s="93"/>
      <c r="AL1590" s="93"/>
    </row>
    <row r="1591" spans="1:38">
      <c r="A1591" s="93"/>
      <c r="B1591" s="93"/>
      <c r="C1591" s="93"/>
      <c r="D1591" s="93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3"/>
      <c r="R1591" s="93"/>
      <c r="S1591" s="93"/>
      <c r="T1591" s="93"/>
      <c r="U1591" s="93"/>
      <c r="V1591" s="93"/>
      <c r="W1591" s="93"/>
      <c r="X1591" s="93"/>
      <c r="Y1591" s="93"/>
      <c r="Z1591" s="93"/>
      <c r="AA1591" s="93"/>
      <c r="AB1591" s="93"/>
      <c r="AC1591" s="93"/>
      <c r="AD1591" s="93"/>
      <c r="AE1591" s="93"/>
      <c r="AF1591" s="93"/>
      <c r="AG1591" s="93"/>
      <c r="AH1591" s="93"/>
      <c r="AI1591" s="93"/>
      <c r="AJ1591" s="93"/>
      <c r="AK1591" s="93"/>
      <c r="AL1591" s="93"/>
    </row>
    <row r="1592" spans="1:38" ht="6.75" customHeight="1">
      <c r="A1592" s="93"/>
      <c r="B1592" s="93"/>
      <c r="C1592" s="93"/>
      <c r="D1592" s="93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3"/>
      <c r="R1592" s="93"/>
      <c r="S1592" s="93"/>
      <c r="T1592" s="93"/>
      <c r="U1592" s="93"/>
      <c r="V1592" s="93"/>
      <c r="W1592" s="93"/>
      <c r="X1592" s="93"/>
      <c r="Y1592" s="93"/>
      <c r="Z1592" s="93"/>
      <c r="AA1592" s="93"/>
      <c r="AB1592" s="93"/>
      <c r="AC1592" s="93"/>
      <c r="AD1592" s="93"/>
      <c r="AE1592" s="93"/>
      <c r="AF1592" s="93"/>
      <c r="AG1592" s="93"/>
      <c r="AH1592" s="93"/>
      <c r="AI1592" s="93"/>
      <c r="AJ1592" s="93"/>
      <c r="AK1592" s="93"/>
      <c r="AL1592" s="93"/>
    </row>
    <row r="1593" spans="1:38">
      <c r="A1593" s="60" t="s">
        <v>105</v>
      </c>
      <c r="B1593" s="93"/>
      <c r="C1593" s="93"/>
      <c r="D1593" s="93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3"/>
      <c r="R1593" s="93"/>
      <c r="S1593" s="93"/>
      <c r="T1593" s="93"/>
      <c r="U1593" s="93"/>
      <c r="V1593" s="93"/>
      <c r="W1593" s="93"/>
      <c r="X1593" s="93"/>
      <c r="Y1593" s="93"/>
      <c r="Z1593" s="93"/>
      <c r="AA1593" s="93"/>
      <c r="AB1593" s="93"/>
      <c r="AC1593" s="93"/>
      <c r="AD1593" s="93"/>
      <c r="AE1593" s="93"/>
      <c r="AF1593" s="93"/>
      <c r="AG1593" s="93"/>
      <c r="AH1593" s="93"/>
      <c r="AI1593" s="93"/>
      <c r="AJ1593" s="93"/>
      <c r="AK1593" s="93"/>
      <c r="AL1593" s="93"/>
    </row>
    <row r="1594" spans="1:38" ht="8.25" customHeight="1">
      <c r="A1594" s="60"/>
      <c r="B1594" s="93"/>
      <c r="C1594" s="93"/>
      <c r="D1594" s="93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3"/>
      <c r="R1594" s="93"/>
      <c r="S1594" s="93"/>
      <c r="T1594" s="93"/>
      <c r="U1594" s="93"/>
      <c r="V1594" s="93"/>
      <c r="W1594" s="93"/>
      <c r="X1594" s="93"/>
      <c r="Y1594" s="93"/>
      <c r="Z1594" s="93"/>
      <c r="AA1594" s="93"/>
      <c r="AB1594" s="93"/>
      <c r="AC1594" s="93"/>
      <c r="AD1594" s="93"/>
      <c r="AE1594" s="93"/>
      <c r="AF1594" s="93"/>
      <c r="AG1594" s="93"/>
      <c r="AH1594" s="93"/>
      <c r="AI1594" s="93"/>
      <c r="AJ1594" s="93"/>
      <c r="AK1594" s="93"/>
      <c r="AL1594" s="93"/>
    </row>
    <row r="1595" spans="1:38">
      <c r="A1595" s="60" t="str">
        <f>$A$492</f>
        <v>Amount per pupil excludes the following funds:  Adult Education, Adult Supplemental Education, and Special Education Coop.</v>
      </c>
      <c r="B1595" s="93"/>
      <c r="C1595" s="93"/>
      <c r="D1595" s="93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3"/>
      <c r="R1595" s="93"/>
      <c r="S1595" s="93"/>
      <c r="T1595" s="93"/>
      <c r="U1595" s="93"/>
      <c r="V1595" s="93"/>
      <c r="W1595" s="93"/>
      <c r="X1595" s="93"/>
      <c r="Y1595" s="93"/>
      <c r="Z1595" s="93"/>
      <c r="AA1595" s="93"/>
      <c r="AB1595" s="93"/>
      <c r="AC1595" s="93"/>
      <c r="AD1595" s="93"/>
      <c r="AE1595" s="93"/>
      <c r="AF1595" s="93"/>
      <c r="AG1595" s="93"/>
      <c r="AH1595" s="93"/>
      <c r="AI1595" s="93"/>
      <c r="AJ1595" s="93"/>
      <c r="AK1595" s="93"/>
      <c r="AL1595" s="93"/>
    </row>
    <row r="1596" spans="1:38">
      <c r="A1596" s="60"/>
      <c r="B1596" s="93"/>
      <c r="C1596" s="93"/>
      <c r="D1596" s="93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3"/>
      <c r="R1596" s="93"/>
      <c r="S1596" s="93"/>
      <c r="T1596" s="93"/>
      <c r="U1596" s="93"/>
      <c r="V1596" s="93"/>
      <c r="W1596" s="93"/>
      <c r="X1596" s="93"/>
      <c r="Y1596" s="93"/>
      <c r="Z1596" s="93"/>
      <c r="AA1596" s="93"/>
      <c r="AB1596" s="93"/>
      <c r="AC1596" s="93"/>
      <c r="AD1596" s="93"/>
      <c r="AE1596" s="93"/>
      <c r="AF1596" s="93"/>
      <c r="AG1596" s="93"/>
      <c r="AH1596" s="93"/>
      <c r="AI1596" s="93"/>
      <c r="AJ1596" s="93"/>
      <c r="AK1596" s="93"/>
      <c r="AL1596" s="93"/>
    </row>
    <row r="1597" spans="1:38" ht="9" customHeight="1">
      <c r="A1597" s="60"/>
      <c r="B1597" s="93"/>
      <c r="C1597" s="93"/>
      <c r="D1597" s="93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3"/>
      <c r="R1597" s="93"/>
      <c r="S1597" s="93"/>
      <c r="T1597" s="93"/>
      <c r="U1597" s="93"/>
      <c r="V1597" s="93"/>
      <c r="W1597" s="93"/>
      <c r="X1597" s="93"/>
      <c r="Y1597" s="93"/>
      <c r="Z1597" s="93"/>
      <c r="AA1597" s="93"/>
      <c r="AB1597" s="93"/>
      <c r="AC1597" s="93"/>
      <c r="AD1597" s="93"/>
      <c r="AE1597" s="93"/>
      <c r="AF1597" s="93"/>
      <c r="AG1597" s="93"/>
      <c r="AH1597" s="93"/>
      <c r="AI1597" s="93"/>
      <c r="AJ1597" s="93"/>
      <c r="AK1597" s="93"/>
      <c r="AL1597" s="93"/>
    </row>
    <row r="1598" spans="1:38">
      <c r="A1598" s="60" t="str">
        <f>A495</f>
        <v xml:space="preserve">*FTE enrollment is based on  9/20 and 2/20,  including 4yr old at-risk.  Beginning in the 2017-18 school year, full-day kindergarten is funded as  </v>
      </c>
      <c r="B1598" s="93"/>
      <c r="C1598" s="93"/>
      <c r="D1598" s="93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3"/>
      <c r="R1598" s="93"/>
      <c r="S1598" s="93"/>
      <c r="T1598" s="93"/>
      <c r="U1598" s="93"/>
      <c r="V1598" s="93"/>
      <c r="W1598" s="93"/>
      <c r="X1598" s="93"/>
      <c r="Y1598" s="93"/>
      <c r="Z1598" s="93"/>
      <c r="AA1598" s="93"/>
      <c r="AB1598" s="93"/>
      <c r="AC1598" s="93"/>
      <c r="AD1598" s="93"/>
      <c r="AE1598" s="93"/>
      <c r="AF1598" s="93"/>
      <c r="AG1598" s="93"/>
      <c r="AH1598" s="93"/>
      <c r="AI1598" s="93"/>
      <c r="AJ1598" s="93"/>
      <c r="AK1598" s="93"/>
      <c r="AL1598" s="93"/>
    </row>
    <row r="1599" spans="1:38">
      <c r="A1599" s="60" t="str">
        <f>A496</f>
        <v>1.0 FTE.  If the district offered full-day kindergarten in the 2017-18 school year, the 2016-17 kindergarten FTE is funded as 1.0 regardless of attendance.</v>
      </c>
      <c r="B1599" s="93"/>
      <c r="C1599" s="93"/>
      <c r="D1599" s="93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3"/>
      <c r="R1599" s="93"/>
      <c r="S1599" s="93"/>
      <c r="T1599" s="93"/>
      <c r="U1599" s="93"/>
      <c r="V1599" s="93"/>
      <c r="W1599" s="93"/>
      <c r="X1599" s="93"/>
      <c r="Y1599" s="93"/>
      <c r="Z1599" s="93"/>
      <c r="AA1599" s="93"/>
      <c r="AB1599" s="93"/>
      <c r="AC1599" s="93"/>
      <c r="AD1599" s="93"/>
      <c r="AE1599" s="93"/>
      <c r="AF1599" s="93"/>
      <c r="AG1599" s="93"/>
      <c r="AH1599" s="93"/>
      <c r="AI1599" s="93"/>
      <c r="AJ1599" s="93"/>
      <c r="AK1599" s="93"/>
      <c r="AL1599" s="93"/>
    </row>
    <row r="1600" spans="1:38">
      <c r="A1600" s="93" t="str">
        <f>A497</f>
        <v>Includes virtual enrollment.</v>
      </c>
      <c r="B1600" s="93"/>
      <c r="C1600" s="93"/>
      <c r="D1600" s="93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3"/>
      <c r="R1600" s="93"/>
      <c r="S1600" s="93"/>
      <c r="T1600" s="93"/>
      <c r="U1600" s="93"/>
      <c r="V1600" s="93"/>
      <c r="W1600" s="93"/>
      <c r="X1600" s="93"/>
      <c r="Y1600" s="93"/>
      <c r="Z1600" s="93"/>
      <c r="AA1600" s="93"/>
      <c r="AB1600" s="93"/>
      <c r="AC1600" s="93"/>
      <c r="AD1600" s="93"/>
      <c r="AE1600" s="93"/>
      <c r="AF1600" s="93"/>
      <c r="AG1600" s="93"/>
      <c r="AH1600" s="93"/>
      <c r="AI1600" s="93"/>
      <c r="AJ1600" s="93"/>
      <c r="AK1600" s="93"/>
      <c r="AL1600" s="93"/>
    </row>
    <row r="1601" spans="1:38">
      <c r="A1601" s="93"/>
      <c r="B1601" s="93"/>
      <c r="C1601" s="93"/>
      <c r="D1601" s="93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3"/>
      <c r="R1601" s="93"/>
      <c r="S1601" s="93"/>
      <c r="T1601" s="93"/>
      <c r="U1601" s="93"/>
      <c r="V1601" s="93"/>
      <c r="W1601" s="93"/>
      <c r="X1601" s="93"/>
      <c r="Y1601" s="93"/>
      <c r="Z1601" s="93"/>
      <c r="AA1601" s="93"/>
      <c r="AB1601" s="93"/>
      <c r="AC1601" s="93"/>
      <c r="AD1601" s="93"/>
      <c r="AE1601" s="93"/>
      <c r="AF1601" s="93"/>
      <c r="AG1601" s="93"/>
      <c r="AH1601" s="93"/>
      <c r="AI1601" s="93"/>
      <c r="AJ1601" s="93"/>
      <c r="AK1601" s="93"/>
      <c r="AL1601" s="93"/>
    </row>
    <row r="1602" spans="1:38">
      <c r="A1602" s="93"/>
      <c r="B1602" s="93"/>
      <c r="C1602" s="93"/>
      <c r="D1602" s="93"/>
      <c r="E1602" s="174" t="s">
        <v>0</v>
      </c>
      <c r="F1602" s="93"/>
      <c r="G1602" s="93"/>
      <c r="H1602" s="175">
        <f>H1</f>
        <v>241</v>
      </c>
      <c r="I1602" s="93"/>
      <c r="J1602" s="93"/>
      <c r="K1602" s="93"/>
      <c r="L1602" s="93"/>
      <c r="M1602" s="93"/>
      <c r="N1602" s="93"/>
      <c r="O1602" s="93"/>
      <c r="P1602" s="93"/>
      <c r="Q1602" s="93"/>
      <c r="R1602" s="93"/>
      <c r="S1602" s="93"/>
      <c r="T1602" s="93"/>
      <c r="U1602" s="93"/>
      <c r="V1602" s="93"/>
      <c r="W1602" s="93"/>
      <c r="X1602" s="93"/>
      <c r="Y1602" s="93"/>
      <c r="Z1602" s="93"/>
      <c r="AA1602" s="93"/>
      <c r="AB1602" s="93"/>
      <c r="AC1602" s="93"/>
      <c r="AD1602" s="93"/>
      <c r="AE1602" s="93"/>
      <c r="AF1602" s="93"/>
      <c r="AG1602" s="93"/>
      <c r="AH1602" s="93"/>
      <c r="AI1602" s="93"/>
      <c r="AJ1602" s="93"/>
      <c r="AK1602" s="93"/>
      <c r="AL1602" s="93"/>
    </row>
    <row r="1603" spans="1:38">
      <c r="A1603" s="93"/>
      <c r="B1603" s="93"/>
      <c r="C1603" s="93"/>
      <c r="D1603" s="93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3"/>
      <c r="R1603" s="93"/>
      <c r="S1603" s="93"/>
      <c r="T1603" s="93"/>
      <c r="U1603" s="93"/>
      <c r="V1603" s="93"/>
      <c r="W1603" s="93"/>
      <c r="X1603" s="93"/>
      <c r="Y1603" s="93"/>
      <c r="Z1603" s="93"/>
      <c r="AA1603" s="93"/>
      <c r="AB1603" s="93"/>
      <c r="AC1603" s="93"/>
      <c r="AD1603" s="93"/>
      <c r="AE1603" s="93"/>
      <c r="AF1603" s="93"/>
      <c r="AG1603" s="93"/>
      <c r="AH1603" s="93"/>
      <c r="AI1603" s="93"/>
      <c r="AJ1603" s="93"/>
      <c r="AK1603" s="93"/>
      <c r="AL1603" s="93"/>
    </row>
    <row r="1604" spans="1:38" ht="15.75">
      <c r="A1604" s="95" t="s">
        <v>136</v>
      </c>
      <c r="B1604" s="96"/>
      <c r="C1604" s="96"/>
      <c r="D1604" s="96"/>
      <c r="E1604" s="96"/>
      <c r="F1604" s="96"/>
      <c r="G1604" s="96"/>
      <c r="H1604" s="96"/>
      <c r="I1604" s="93"/>
      <c r="J1604" s="93"/>
      <c r="K1604" s="93"/>
      <c r="L1604" s="93"/>
      <c r="M1604" s="93"/>
      <c r="N1604" s="93"/>
      <c r="O1604" s="93"/>
      <c r="P1604" s="93"/>
      <c r="Q1604" s="93"/>
      <c r="R1604" s="93"/>
      <c r="S1604" s="93"/>
      <c r="T1604" s="93"/>
      <c r="U1604" s="93"/>
      <c r="V1604" s="93"/>
      <c r="W1604" s="93"/>
      <c r="X1604" s="93"/>
      <c r="Y1604" s="93"/>
      <c r="Z1604" s="93"/>
      <c r="AA1604" s="93"/>
      <c r="AB1604" s="93"/>
      <c r="AC1604" s="93"/>
      <c r="AD1604" s="93"/>
      <c r="AE1604" s="93"/>
      <c r="AF1604" s="93"/>
      <c r="AG1604" s="93"/>
      <c r="AH1604" s="93"/>
      <c r="AI1604" s="93"/>
      <c r="AJ1604" s="93"/>
      <c r="AK1604" s="93"/>
      <c r="AL1604" s="93"/>
    </row>
    <row r="1605" spans="1:38" ht="15.75">
      <c r="A1605" s="95" t="s">
        <v>137</v>
      </c>
      <c r="B1605" s="120"/>
      <c r="C1605" s="120"/>
      <c r="D1605" s="120"/>
      <c r="E1605" s="120"/>
      <c r="F1605" s="120"/>
      <c r="G1605" s="120"/>
      <c r="H1605" s="120"/>
      <c r="I1605" s="93"/>
      <c r="J1605" s="93"/>
      <c r="K1605" s="93"/>
      <c r="L1605" s="93"/>
      <c r="M1605" s="93"/>
      <c r="N1605" s="93"/>
      <c r="O1605" s="93"/>
      <c r="P1605" s="93"/>
      <c r="Q1605" s="93"/>
      <c r="R1605" s="93"/>
      <c r="S1605" s="93"/>
      <c r="T1605" s="93"/>
      <c r="U1605" s="93"/>
      <c r="V1605" s="93"/>
      <c r="W1605" s="93"/>
      <c r="X1605" s="93"/>
      <c r="Y1605" s="93"/>
      <c r="Z1605" s="93"/>
      <c r="AA1605" s="93"/>
      <c r="AB1605" s="93"/>
      <c r="AC1605" s="93"/>
      <c r="AD1605" s="93"/>
      <c r="AE1605" s="93"/>
      <c r="AF1605" s="93"/>
      <c r="AG1605" s="93"/>
      <c r="AH1605" s="93"/>
      <c r="AI1605" s="93"/>
      <c r="AJ1605" s="93"/>
      <c r="AK1605" s="93"/>
      <c r="AL1605" s="93"/>
    </row>
    <row r="1606" spans="1:38" ht="15.75">
      <c r="A1606" s="176"/>
      <c r="B1606" s="120"/>
      <c r="C1606" s="120"/>
      <c r="D1606" s="120"/>
      <c r="E1606" s="120"/>
      <c r="F1606" s="120"/>
      <c r="G1606" s="120"/>
      <c r="H1606" s="120"/>
      <c r="I1606" s="93"/>
      <c r="J1606" s="93"/>
      <c r="K1606" s="93"/>
      <c r="L1606" s="93"/>
      <c r="M1606" s="93"/>
      <c r="N1606" s="93"/>
      <c r="O1606" s="93"/>
      <c r="P1606" s="93"/>
      <c r="Q1606" s="93"/>
      <c r="R1606" s="93"/>
      <c r="S1606" s="93"/>
      <c r="T1606" s="93"/>
      <c r="U1606" s="93"/>
      <c r="V1606" s="93"/>
      <c r="W1606" s="93"/>
      <c r="X1606" s="93"/>
      <c r="Y1606" s="93"/>
      <c r="Z1606" s="93"/>
      <c r="AA1606" s="93"/>
      <c r="AB1606" s="93"/>
      <c r="AC1606" s="93"/>
      <c r="AD1606" s="93"/>
      <c r="AE1606" s="93"/>
      <c r="AF1606" s="93"/>
      <c r="AG1606" s="93"/>
      <c r="AH1606" s="93"/>
      <c r="AI1606" s="93"/>
      <c r="AJ1606" s="93"/>
      <c r="AK1606" s="93"/>
      <c r="AL1606" s="93"/>
    </row>
    <row r="1607" spans="1:38">
      <c r="A1607" s="120"/>
      <c r="B1607" s="136"/>
      <c r="C1607" s="136"/>
      <c r="D1607" s="166"/>
      <c r="E1607" s="136"/>
      <c r="F1607" s="166"/>
      <c r="G1607" s="166"/>
      <c r="H1607" s="136"/>
      <c r="I1607" s="93"/>
      <c r="J1607" s="93"/>
      <c r="K1607" s="93"/>
      <c r="L1607" s="93"/>
      <c r="M1607" s="93"/>
      <c r="N1607" s="93"/>
      <c r="O1607" s="93"/>
      <c r="P1607" s="93"/>
      <c r="Q1607" s="93"/>
      <c r="R1607" s="93"/>
      <c r="S1607" s="93"/>
      <c r="T1607" s="93"/>
      <c r="U1607" s="93"/>
      <c r="V1607" s="93"/>
      <c r="W1607" s="93"/>
      <c r="X1607" s="93"/>
      <c r="Y1607" s="93"/>
      <c r="Z1607" s="93"/>
      <c r="AA1607" s="93"/>
      <c r="AB1607" s="93"/>
      <c r="AC1607" s="93"/>
      <c r="AD1607" s="93"/>
      <c r="AE1607" s="93"/>
      <c r="AF1607" s="93"/>
      <c r="AG1607" s="93"/>
      <c r="AH1607" s="93"/>
      <c r="AI1607" s="93"/>
      <c r="AJ1607" s="93"/>
      <c r="AK1607" s="93"/>
      <c r="AL1607" s="93"/>
    </row>
    <row r="1608" spans="1:38">
      <c r="A1608" s="120"/>
      <c r="B1608" s="90" t="s">
        <v>1</v>
      </c>
      <c r="C1608" s="90"/>
      <c r="D1608" s="166"/>
      <c r="E1608" s="90"/>
      <c r="F1608" s="166"/>
      <c r="G1608" s="118"/>
      <c r="H1608" s="177"/>
      <c r="I1608" s="93"/>
      <c r="J1608" s="93"/>
      <c r="K1608" s="93"/>
      <c r="L1608" s="93"/>
      <c r="M1608" s="93"/>
      <c r="N1608" s="93"/>
      <c r="O1608" s="93"/>
      <c r="P1608" s="93"/>
      <c r="Q1608" s="93"/>
      <c r="R1608" s="93"/>
      <c r="S1608" s="93"/>
      <c r="T1608" s="93"/>
      <c r="U1608" s="93"/>
      <c r="V1608" s="93"/>
      <c r="W1608" s="93"/>
      <c r="X1608" s="93"/>
      <c r="Y1608" s="93"/>
      <c r="Z1608" s="93"/>
      <c r="AA1608" s="93"/>
      <c r="AB1608" s="93"/>
      <c r="AC1608" s="93"/>
      <c r="AD1608" s="93"/>
      <c r="AE1608" s="93"/>
      <c r="AF1608" s="93"/>
      <c r="AG1608" s="93"/>
      <c r="AH1608" s="93"/>
      <c r="AI1608" s="93"/>
      <c r="AJ1608" s="93"/>
      <c r="AK1608" s="93"/>
      <c r="AL1608" s="93"/>
    </row>
    <row r="1609" spans="1:38">
      <c r="A1609" s="60"/>
      <c r="B1609" s="40" t="s">
        <v>5</v>
      </c>
      <c r="C1609" s="167" t="str">
        <f>[1]OpenData!$N$17</f>
        <v>July 1, 2016</v>
      </c>
      <c r="D1609" s="60"/>
      <c r="E1609" s="167" t="str">
        <f>[1]OpenData!$O$17</f>
        <v>July 1, 2017</v>
      </c>
      <c r="F1609" s="60"/>
      <c r="G1609" s="118"/>
      <c r="H1609" s="179" t="str">
        <f>[1]OpenData!$P$17</f>
        <v>July 1, 2018</v>
      </c>
      <c r="I1609" s="93"/>
      <c r="J1609" s="93"/>
      <c r="K1609" s="93"/>
      <c r="L1609" s="93"/>
      <c r="M1609" s="93"/>
      <c r="N1609" s="93"/>
      <c r="O1609" s="93"/>
      <c r="P1609" s="93"/>
      <c r="Q1609" s="93"/>
      <c r="R1609" s="93"/>
      <c r="S1609" s="93"/>
      <c r="T1609" s="93"/>
      <c r="U1609" s="93"/>
      <c r="V1609" s="93"/>
      <c r="W1609" s="93"/>
      <c r="X1609" s="93"/>
      <c r="Y1609" s="93"/>
      <c r="Z1609" s="93"/>
      <c r="AA1609" s="93"/>
      <c r="AB1609" s="93"/>
      <c r="AC1609" s="93"/>
      <c r="AD1609" s="93"/>
      <c r="AE1609" s="93"/>
      <c r="AF1609" s="93"/>
      <c r="AG1609" s="93"/>
      <c r="AH1609" s="93"/>
      <c r="AI1609" s="93"/>
      <c r="AJ1609" s="93"/>
      <c r="AK1609" s="93"/>
      <c r="AL1609" s="93"/>
    </row>
    <row r="1610" spans="1:38">
      <c r="A1610" s="7" t="s">
        <v>80</v>
      </c>
      <c r="B1610" s="7"/>
      <c r="C1610" s="9">
        <f>[1]C047!$C$9</f>
        <v>0</v>
      </c>
      <c r="D1610" s="60"/>
      <c r="E1610" s="9">
        <f>[1]C047!$D$9</f>
        <v>0</v>
      </c>
      <c r="F1610" s="60"/>
      <c r="G1610" s="118"/>
      <c r="H1610" s="180">
        <f>[1]C047!$D$47</f>
        <v>0</v>
      </c>
      <c r="I1610" s="93"/>
      <c r="J1610" s="93"/>
      <c r="K1610" s="93"/>
      <c r="L1610" s="93"/>
      <c r="M1610" s="93"/>
      <c r="N1610" s="93"/>
      <c r="O1610" s="93"/>
      <c r="P1610" s="93"/>
      <c r="Q1610" s="93"/>
      <c r="R1610" s="93"/>
      <c r="S1610" s="93"/>
      <c r="T1610" s="93"/>
      <c r="U1610" s="93"/>
      <c r="V1610" s="93"/>
      <c r="W1610" s="93"/>
      <c r="X1610" s="93"/>
      <c r="Y1610" s="93"/>
      <c r="Z1610" s="93"/>
      <c r="AA1610" s="93"/>
      <c r="AB1610" s="93"/>
      <c r="AC1610" s="93"/>
      <c r="AD1610" s="93"/>
      <c r="AE1610" s="93"/>
      <c r="AF1610" s="93"/>
      <c r="AG1610" s="93"/>
      <c r="AH1610" s="93"/>
      <c r="AI1610" s="93"/>
      <c r="AJ1610" s="93"/>
      <c r="AK1610" s="93"/>
      <c r="AL1610" s="93"/>
    </row>
    <row r="1611" spans="1:38">
      <c r="A1611" s="181" t="s">
        <v>138</v>
      </c>
      <c r="B1611" s="182"/>
      <c r="C1611" s="183">
        <f>SUM(C1610:C1610)</f>
        <v>0</v>
      </c>
      <c r="D1611" s="93"/>
      <c r="E1611" s="183">
        <f>SUM(E1610:E1610)</f>
        <v>0</v>
      </c>
      <c r="F1611" s="93"/>
      <c r="G1611" s="93"/>
      <c r="H1611" s="183">
        <f>H1610</f>
        <v>0</v>
      </c>
      <c r="I1611" s="93"/>
      <c r="J1611" s="93"/>
      <c r="K1611" s="93"/>
      <c r="L1611" s="93"/>
      <c r="M1611" s="93"/>
      <c r="N1611" s="93"/>
      <c r="O1611" s="93"/>
      <c r="P1611" s="93"/>
      <c r="Q1611" s="93"/>
      <c r="R1611" s="93"/>
      <c r="S1611" s="93"/>
      <c r="T1611" s="93"/>
      <c r="U1611" s="93"/>
      <c r="V1611" s="93"/>
      <c r="W1611" s="93"/>
      <c r="X1611" s="93"/>
      <c r="Y1611" s="93"/>
      <c r="Z1611" s="93"/>
      <c r="AA1611" s="93"/>
      <c r="AB1611" s="93"/>
      <c r="AC1611" s="93"/>
      <c r="AD1611" s="93"/>
      <c r="AE1611" s="93"/>
      <c r="AF1611" s="93"/>
      <c r="AG1611" s="93"/>
      <c r="AH1611" s="93"/>
      <c r="AI1611" s="93"/>
      <c r="AJ1611" s="93"/>
      <c r="AK1611" s="93"/>
      <c r="AL1611" s="93"/>
    </row>
    <row r="1612" spans="1:38">
      <c r="A1612" s="182" t="s">
        <v>22</v>
      </c>
      <c r="B1612" s="182"/>
      <c r="C1612" s="185">
        <f>IF(C1611=0,0,C1611/H1646)</f>
        <v>0</v>
      </c>
      <c r="D1612" s="93"/>
      <c r="E1612" s="185">
        <f>IF(E1611=0,0,E1611/J1646)</f>
        <v>0</v>
      </c>
      <c r="F1612" s="93"/>
      <c r="G1612" s="93"/>
      <c r="H1612" s="185">
        <f>IF(H1611=0,0,H1611/L1646)</f>
        <v>0</v>
      </c>
      <c r="I1612" s="93"/>
      <c r="J1612" s="93"/>
      <c r="K1612" s="93"/>
      <c r="L1612" s="93"/>
      <c r="M1612" s="93"/>
      <c r="N1612" s="93"/>
      <c r="O1612" s="93"/>
      <c r="P1612" s="93"/>
      <c r="Q1612" s="93"/>
      <c r="R1612" s="93"/>
      <c r="S1612" s="93"/>
      <c r="T1612" s="93"/>
      <c r="U1612" s="93"/>
      <c r="V1612" s="93"/>
      <c r="W1612" s="93"/>
      <c r="X1612" s="93"/>
      <c r="Y1612" s="93"/>
      <c r="Z1612" s="93"/>
      <c r="AA1612" s="93"/>
      <c r="AB1612" s="93"/>
      <c r="AC1612" s="93"/>
      <c r="AD1612" s="93"/>
      <c r="AE1612" s="93"/>
      <c r="AF1612" s="93"/>
      <c r="AG1612" s="93"/>
      <c r="AH1612" s="93"/>
      <c r="AI1612" s="93"/>
      <c r="AJ1612" s="93"/>
      <c r="AK1612" s="93"/>
      <c r="AL1612" s="93"/>
    </row>
    <row r="1613" spans="1:38">
      <c r="A1613" s="93"/>
      <c r="B1613" s="93"/>
      <c r="C1613" s="93"/>
      <c r="D1613" s="93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3"/>
      <c r="R1613" s="93"/>
      <c r="S1613" s="93"/>
      <c r="T1613" s="93"/>
      <c r="U1613" s="93"/>
      <c r="V1613" s="93"/>
      <c r="W1613" s="93"/>
      <c r="X1613" s="93"/>
      <c r="Y1613" s="93"/>
      <c r="Z1613" s="93"/>
      <c r="AA1613" s="93"/>
      <c r="AB1613" s="93"/>
      <c r="AC1613" s="93"/>
      <c r="AD1613" s="93"/>
      <c r="AE1613" s="93"/>
      <c r="AF1613" s="93"/>
      <c r="AG1613" s="93"/>
      <c r="AH1613" s="93"/>
      <c r="AI1613" s="93"/>
      <c r="AJ1613" s="93"/>
      <c r="AK1613" s="93"/>
      <c r="AL1613" s="93"/>
    </row>
    <row r="1614" spans="1:38">
      <c r="A1614" s="93"/>
      <c r="B1614" s="93"/>
      <c r="C1614" s="93"/>
      <c r="D1614" s="93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3"/>
      <c r="R1614" s="93"/>
      <c r="S1614" s="93"/>
      <c r="T1614" s="93"/>
      <c r="U1614" s="93"/>
      <c r="V1614" s="93"/>
      <c r="W1614" s="93"/>
      <c r="X1614" s="93"/>
      <c r="Y1614" s="93"/>
      <c r="Z1614" s="93"/>
      <c r="AA1614" s="93"/>
      <c r="AB1614" s="93"/>
      <c r="AC1614" s="93"/>
      <c r="AD1614" s="93"/>
      <c r="AE1614" s="93"/>
      <c r="AF1614" s="93"/>
      <c r="AG1614" s="93"/>
      <c r="AH1614" s="93"/>
      <c r="AI1614" s="93"/>
      <c r="AJ1614" s="93"/>
      <c r="AK1614" s="93"/>
      <c r="AL1614" s="93"/>
    </row>
    <row r="1615" spans="1:38">
      <c r="A1615" s="93"/>
      <c r="B1615" s="93"/>
      <c r="C1615" s="93"/>
      <c r="D1615" s="93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3"/>
      <c r="R1615" s="93"/>
      <c r="S1615" s="93"/>
      <c r="T1615" s="93"/>
      <c r="U1615" s="93"/>
      <c r="V1615" s="93"/>
      <c r="W1615" s="93"/>
      <c r="X1615" s="93"/>
      <c r="Y1615" s="93"/>
      <c r="Z1615" s="93"/>
      <c r="AA1615" s="93"/>
      <c r="AB1615" s="93"/>
      <c r="AC1615" s="93"/>
      <c r="AD1615" s="93"/>
      <c r="AE1615" s="93"/>
      <c r="AF1615" s="93"/>
      <c r="AG1615" s="93"/>
      <c r="AH1615" s="93"/>
      <c r="AI1615" s="93"/>
      <c r="AJ1615" s="93"/>
      <c r="AK1615" s="93"/>
      <c r="AL1615" s="93"/>
    </row>
    <row r="1616" spans="1:38">
      <c r="A1616" s="93"/>
      <c r="B1616" s="93"/>
      <c r="C1616" s="93"/>
      <c r="D1616" s="93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3"/>
      <c r="R1616" s="93"/>
      <c r="S1616" s="93"/>
      <c r="T1616" s="93"/>
      <c r="U1616" s="93"/>
      <c r="V1616" s="93"/>
      <c r="W1616" s="93"/>
      <c r="X1616" s="93"/>
      <c r="Y1616" s="93"/>
      <c r="Z1616" s="93"/>
      <c r="AA1616" s="93"/>
      <c r="AB1616" s="93"/>
      <c r="AC1616" s="93"/>
      <c r="AD1616" s="93"/>
      <c r="AE1616" s="93"/>
      <c r="AF1616" s="93"/>
      <c r="AG1616" s="93"/>
      <c r="AH1616" s="93"/>
      <c r="AI1616" s="93"/>
      <c r="AJ1616" s="93"/>
      <c r="AK1616" s="93"/>
      <c r="AL1616" s="93"/>
    </row>
    <row r="1617" spans="1:38">
      <c r="A1617" s="93"/>
      <c r="B1617" s="93"/>
      <c r="C1617" s="93"/>
      <c r="D1617" s="93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3"/>
      <c r="R1617" s="93"/>
      <c r="S1617" s="93"/>
      <c r="T1617" s="93"/>
      <c r="U1617" s="93"/>
      <c r="V1617" s="93"/>
      <c r="W1617" s="93"/>
      <c r="X1617" s="93"/>
      <c r="Y1617" s="93"/>
      <c r="Z1617" s="93"/>
      <c r="AA1617" s="93"/>
      <c r="AB1617" s="93"/>
      <c r="AC1617" s="93"/>
      <c r="AD1617" s="93"/>
      <c r="AE1617" s="93"/>
      <c r="AF1617" s="93"/>
      <c r="AG1617" s="93"/>
      <c r="AH1617" s="93"/>
      <c r="AI1617" s="93"/>
      <c r="AJ1617" s="93"/>
      <c r="AK1617" s="93"/>
      <c r="AL1617" s="93"/>
    </row>
    <row r="1618" spans="1:38">
      <c r="A1618" s="93"/>
      <c r="B1618" s="93"/>
      <c r="C1618" s="93"/>
      <c r="D1618" s="93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3"/>
      <c r="R1618" s="93"/>
      <c r="S1618" s="93"/>
      <c r="T1618" s="93"/>
      <c r="U1618" s="93"/>
      <c r="V1618" s="93"/>
      <c r="W1618" s="93"/>
      <c r="X1618" s="93"/>
      <c r="Y1618" s="93"/>
      <c r="Z1618" s="93"/>
      <c r="AA1618" s="93"/>
      <c r="AB1618" s="93"/>
      <c r="AC1618" s="93"/>
      <c r="AD1618" s="93"/>
      <c r="AE1618" s="93"/>
      <c r="AF1618" s="93"/>
      <c r="AG1618" s="93"/>
      <c r="AH1618" s="93"/>
      <c r="AI1618" s="93"/>
      <c r="AJ1618" s="93"/>
      <c r="AK1618" s="93"/>
      <c r="AL1618" s="93"/>
    </row>
    <row r="1619" spans="1:38">
      <c r="A1619" s="93"/>
      <c r="B1619" s="93"/>
      <c r="C1619" s="93"/>
      <c r="D1619" s="93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3"/>
      <c r="R1619" s="93"/>
      <c r="S1619" s="93"/>
      <c r="T1619" s="93"/>
      <c r="U1619" s="93"/>
      <c r="V1619" s="93"/>
      <c r="W1619" s="93"/>
      <c r="X1619" s="93"/>
      <c r="Y1619" s="93"/>
      <c r="Z1619" s="93"/>
      <c r="AA1619" s="93"/>
      <c r="AB1619" s="93"/>
      <c r="AC1619" s="93"/>
      <c r="AD1619" s="93"/>
      <c r="AE1619" s="93"/>
      <c r="AF1619" s="93"/>
      <c r="AG1619" s="93"/>
      <c r="AH1619" s="93"/>
      <c r="AI1619" s="93"/>
      <c r="AJ1619" s="93"/>
      <c r="AK1619" s="93"/>
      <c r="AL1619" s="93"/>
    </row>
    <row r="1620" spans="1:38">
      <c r="A1620" s="93"/>
      <c r="B1620" s="93"/>
      <c r="C1620" s="93"/>
      <c r="D1620" s="93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3"/>
      <c r="R1620" s="93"/>
      <c r="S1620" s="93"/>
      <c r="T1620" s="93"/>
      <c r="U1620" s="93"/>
      <c r="V1620" s="93"/>
      <c r="W1620" s="93"/>
      <c r="X1620" s="93"/>
      <c r="Y1620" s="93"/>
      <c r="Z1620" s="93"/>
      <c r="AA1620" s="93"/>
      <c r="AB1620" s="93"/>
      <c r="AC1620" s="93"/>
      <c r="AD1620" s="93"/>
      <c r="AE1620" s="93"/>
      <c r="AF1620" s="93"/>
      <c r="AG1620" s="93"/>
      <c r="AH1620" s="93"/>
      <c r="AI1620" s="93"/>
      <c r="AJ1620" s="93"/>
      <c r="AK1620" s="93"/>
      <c r="AL1620" s="93"/>
    </row>
    <row r="1621" spans="1:38">
      <c r="A1621" s="93"/>
      <c r="B1621" s="93"/>
      <c r="C1621" s="93"/>
      <c r="D1621" s="93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3"/>
      <c r="R1621" s="93"/>
      <c r="S1621" s="93"/>
      <c r="T1621" s="93"/>
      <c r="U1621" s="93"/>
      <c r="V1621" s="93"/>
      <c r="W1621" s="93"/>
      <c r="X1621" s="93"/>
      <c r="Y1621" s="93"/>
      <c r="Z1621" s="93"/>
      <c r="AA1621" s="93"/>
      <c r="AB1621" s="93"/>
      <c r="AC1621" s="93"/>
      <c r="AD1621" s="93"/>
      <c r="AE1621" s="93"/>
      <c r="AF1621" s="93"/>
      <c r="AG1621" s="93"/>
      <c r="AH1621" s="93"/>
      <c r="AI1621" s="93"/>
      <c r="AJ1621" s="93"/>
      <c r="AK1621" s="93"/>
      <c r="AL1621" s="93"/>
    </row>
    <row r="1622" spans="1:38">
      <c r="A1622" s="93"/>
      <c r="B1622" s="93"/>
      <c r="C1622" s="93"/>
      <c r="D1622" s="93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3"/>
      <c r="R1622" s="93"/>
      <c r="S1622" s="93"/>
      <c r="T1622" s="93"/>
      <c r="U1622" s="93"/>
      <c r="V1622" s="93"/>
      <c r="W1622" s="93"/>
      <c r="X1622" s="93"/>
      <c r="Y1622" s="93"/>
      <c r="Z1622" s="93"/>
      <c r="AA1622" s="93"/>
      <c r="AB1622" s="93"/>
      <c r="AC1622" s="93"/>
      <c r="AD1622" s="93"/>
      <c r="AE1622" s="93"/>
      <c r="AF1622" s="93"/>
      <c r="AG1622" s="93"/>
      <c r="AH1622" s="93"/>
      <c r="AI1622" s="93"/>
      <c r="AJ1622" s="93"/>
      <c r="AK1622" s="93"/>
      <c r="AL1622" s="93"/>
    </row>
    <row r="1623" spans="1:38">
      <c r="A1623" s="93"/>
      <c r="B1623" s="93"/>
      <c r="C1623" s="93"/>
      <c r="D1623" s="93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3"/>
      <c r="R1623" s="93"/>
      <c r="S1623" s="93"/>
      <c r="T1623" s="93"/>
      <c r="U1623" s="93"/>
      <c r="V1623" s="93"/>
      <c r="W1623" s="93"/>
      <c r="X1623" s="93"/>
      <c r="Y1623" s="93"/>
      <c r="Z1623" s="93"/>
      <c r="AA1623" s="93"/>
      <c r="AB1623" s="93"/>
      <c r="AC1623" s="93"/>
      <c r="AD1623" s="93"/>
      <c r="AE1623" s="93"/>
      <c r="AF1623" s="93"/>
      <c r="AG1623" s="93"/>
      <c r="AH1623" s="93"/>
      <c r="AI1623" s="93"/>
      <c r="AJ1623" s="93"/>
      <c r="AK1623" s="93"/>
      <c r="AL1623" s="93"/>
    </row>
    <row r="1624" spans="1:38">
      <c r="A1624" s="93"/>
      <c r="B1624" s="93"/>
      <c r="C1624" s="93"/>
      <c r="D1624" s="93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3"/>
      <c r="R1624" s="93"/>
      <c r="S1624" s="93"/>
      <c r="T1624" s="93"/>
      <c r="U1624" s="93"/>
      <c r="V1624" s="93"/>
      <c r="W1624" s="93"/>
      <c r="X1624" s="93"/>
      <c r="Y1624" s="93"/>
      <c r="Z1624" s="93"/>
      <c r="AA1624" s="93"/>
      <c r="AB1624" s="93"/>
      <c r="AC1624" s="93"/>
      <c r="AD1624" s="93"/>
      <c r="AE1624" s="173"/>
      <c r="AF1624" s="93"/>
      <c r="AG1624" s="93"/>
      <c r="AH1624" s="93"/>
      <c r="AI1624" s="93"/>
      <c r="AJ1624" s="93"/>
      <c r="AK1624" s="93"/>
      <c r="AL1624" s="93"/>
    </row>
    <row r="1625" spans="1:38">
      <c r="A1625" s="93"/>
      <c r="B1625" s="93"/>
      <c r="C1625" s="93"/>
      <c r="D1625" s="93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3"/>
      <c r="R1625" s="93"/>
      <c r="S1625" s="93"/>
      <c r="T1625" s="93"/>
      <c r="U1625" s="93"/>
      <c r="V1625" s="93"/>
      <c r="W1625" s="93"/>
      <c r="X1625" s="93"/>
      <c r="Y1625" s="93"/>
      <c r="Z1625" s="93"/>
      <c r="AA1625" s="93"/>
      <c r="AB1625" s="93"/>
      <c r="AC1625" s="93"/>
      <c r="AD1625" s="93"/>
      <c r="AE1625" s="173"/>
      <c r="AF1625" s="93"/>
      <c r="AG1625" s="93"/>
      <c r="AH1625" s="93"/>
      <c r="AI1625" s="93"/>
      <c r="AJ1625" s="93"/>
      <c r="AK1625" s="93"/>
      <c r="AL1625" s="93"/>
    </row>
    <row r="1626" spans="1:38">
      <c r="A1626" s="93"/>
      <c r="B1626" s="93"/>
      <c r="C1626" s="93"/>
      <c r="D1626" s="93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3"/>
      <c r="R1626" s="93"/>
      <c r="S1626" s="93"/>
      <c r="T1626" s="93"/>
      <c r="U1626" s="93"/>
      <c r="V1626" s="93"/>
      <c r="W1626" s="93"/>
      <c r="X1626" s="93"/>
      <c r="Y1626" s="93"/>
      <c r="Z1626" s="93"/>
      <c r="AA1626" s="93"/>
      <c r="AB1626" s="93"/>
      <c r="AC1626" s="93"/>
      <c r="AD1626" s="93"/>
      <c r="AE1626" s="93"/>
      <c r="AF1626" s="93"/>
      <c r="AG1626" s="93"/>
      <c r="AH1626" s="93"/>
      <c r="AI1626" s="93"/>
      <c r="AJ1626" s="93"/>
      <c r="AK1626" s="93"/>
      <c r="AL1626" s="93"/>
    </row>
    <row r="1627" spans="1:38">
      <c r="A1627" s="93"/>
      <c r="B1627" s="93"/>
      <c r="C1627" s="93"/>
      <c r="D1627" s="93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3"/>
      <c r="R1627" s="93"/>
      <c r="S1627" s="93"/>
      <c r="T1627" s="93"/>
      <c r="U1627" s="93"/>
      <c r="V1627" s="93"/>
      <c r="W1627" s="93"/>
      <c r="X1627" s="93"/>
      <c r="Y1627" s="93"/>
      <c r="Z1627" s="93"/>
      <c r="AA1627" s="93"/>
      <c r="AB1627" s="93"/>
      <c r="AC1627" s="93"/>
      <c r="AD1627" s="93"/>
      <c r="AE1627" s="93"/>
      <c r="AF1627" s="93"/>
      <c r="AG1627" s="93"/>
      <c r="AH1627" s="93"/>
      <c r="AI1627" s="93"/>
      <c r="AJ1627" s="93"/>
      <c r="AK1627" s="93"/>
      <c r="AL1627" s="93"/>
    </row>
    <row r="1628" spans="1:38">
      <c r="A1628" s="93"/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3"/>
      <c r="R1628" s="93"/>
      <c r="S1628" s="93"/>
      <c r="T1628" s="93"/>
      <c r="U1628" s="93"/>
      <c r="V1628" s="93"/>
      <c r="W1628" s="93"/>
      <c r="X1628" s="93"/>
      <c r="Y1628" s="93"/>
      <c r="Z1628" s="93"/>
      <c r="AA1628" s="93"/>
      <c r="AB1628" s="93"/>
      <c r="AC1628" s="93"/>
      <c r="AD1628" s="93"/>
      <c r="AE1628" s="93"/>
      <c r="AF1628" s="93"/>
      <c r="AG1628" s="93"/>
      <c r="AH1628" s="173"/>
      <c r="AI1628" s="173"/>
      <c r="AJ1628" s="173"/>
      <c r="AK1628" s="173"/>
      <c r="AL1628" s="173"/>
    </row>
    <row r="1629" spans="1:38">
      <c r="A1629" s="93"/>
      <c r="B1629" s="93"/>
      <c r="C1629" s="93"/>
      <c r="D1629" s="93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3"/>
      <c r="R1629" s="93"/>
      <c r="S1629" s="93"/>
      <c r="T1629" s="93"/>
      <c r="U1629" s="93"/>
      <c r="V1629" s="93"/>
      <c r="W1629" s="93"/>
      <c r="X1629" s="93"/>
      <c r="Y1629" s="93"/>
      <c r="Z1629" s="93"/>
      <c r="AA1629" s="93"/>
      <c r="AB1629" s="93"/>
      <c r="AC1629" s="93"/>
      <c r="AD1629" s="93"/>
      <c r="AE1629" s="93"/>
      <c r="AF1629" s="93"/>
      <c r="AG1629" s="173"/>
      <c r="AH1629" s="173"/>
      <c r="AI1629" s="173"/>
      <c r="AJ1629" s="173"/>
      <c r="AK1629" s="173"/>
      <c r="AL1629" s="173"/>
    </row>
    <row r="1630" spans="1:38">
      <c r="A1630" s="93"/>
      <c r="B1630" s="93"/>
      <c r="C1630" s="93"/>
      <c r="D1630" s="93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3"/>
      <c r="R1630" s="93"/>
      <c r="S1630" s="93"/>
      <c r="T1630" s="93"/>
      <c r="U1630" s="93"/>
      <c r="V1630" s="93"/>
      <c r="W1630" s="93"/>
      <c r="X1630" s="93"/>
      <c r="Y1630" s="93"/>
      <c r="Z1630" s="93"/>
      <c r="AA1630" s="93"/>
      <c r="AB1630" s="93"/>
      <c r="AC1630" s="93"/>
      <c r="AD1630" s="93"/>
      <c r="AE1630" s="93"/>
      <c r="AF1630" s="93"/>
      <c r="AG1630" s="173"/>
      <c r="AH1630" s="93"/>
      <c r="AI1630" s="93"/>
      <c r="AJ1630" s="93"/>
      <c r="AK1630" s="93"/>
      <c r="AL1630" s="93"/>
    </row>
    <row r="1631" spans="1:38">
      <c r="A1631" s="93" t="s">
        <v>146</v>
      </c>
      <c r="B1631" s="93"/>
      <c r="C1631" s="93"/>
      <c r="D1631" s="93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3"/>
      <c r="R1631" s="93"/>
      <c r="S1631" s="93"/>
      <c r="T1631" s="93"/>
      <c r="U1631" s="93"/>
      <c r="V1631" s="93"/>
      <c r="W1631" s="93"/>
      <c r="X1631" s="93"/>
      <c r="Y1631" s="93"/>
      <c r="Z1631" s="93"/>
      <c r="AA1631" s="93"/>
      <c r="AB1631" s="93"/>
      <c r="AC1631" s="93"/>
      <c r="AD1631" s="93"/>
      <c r="AE1631" s="93"/>
      <c r="AF1631" s="173"/>
      <c r="AG1631" s="93"/>
      <c r="AH1631" s="93"/>
      <c r="AI1631" s="93"/>
      <c r="AJ1631" s="93"/>
      <c r="AK1631" s="93"/>
      <c r="AL1631" s="93"/>
    </row>
    <row r="1632" spans="1:38">
      <c r="A1632" s="93" t="s">
        <v>147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3"/>
      <c r="R1632" s="93"/>
      <c r="S1632" s="93"/>
      <c r="T1632" s="93"/>
      <c r="U1632" s="93"/>
      <c r="V1632" s="93"/>
      <c r="W1632" s="93"/>
      <c r="X1632" s="93"/>
      <c r="Y1632" s="93"/>
      <c r="Z1632" s="93"/>
      <c r="AA1632" s="93"/>
      <c r="AB1632" s="93"/>
      <c r="AC1632" s="93"/>
      <c r="AD1632" s="93"/>
      <c r="AE1632" s="93"/>
      <c r="AF1632" s="173"/>
      <c r="AG1632" s="93"/>
      <c r="AH1632" s="93"/>
      <c r="AI1632" s="93"/>
      <c r="AJ1632" s="93"/>
      <c r="AK1632" s="93"/>
      <c r="AL1632" s="93"/>
    </row>
    <row r="1633" spans="1:43">
      <c r="A1633" s="93" t="s">
        <v>148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3"/>
      <c r="R1633" s="93"/>
      <c r="S1633" s="93"/>
      <c r="T1633" s="93"/>
      <c r="U1633" s="93"/>
      <c r="V1633" s="173"/>
      <c r="W1633" s="173"/>
      <c r="X1633" s="93"/>
      <c r="Y1633" s="93"/>
      <c r="Z1633" s="93"/>
      <c r="AA1633" s="93"/>
      <c r="AB1633" s="93"/>
      <c r="AC1633" s="93"/>
      <c r="AD1633" s="93"/>
      <c r="AE1633" s="93"/>
      <c r="AF1633" s="93"/>
      <c r="AG1633" s="93"/>
      <c r="AH1633" s="93"/>
      <c r="AI1633" s="93"/>
      <c r="AJ1633" s="93"/>
      <c r="AK1633" s="93"/>
      <c r="AL1633" s="93"/>
    </row>
    <row r="1634" spans="1:43">
      <c r="A1634" s="93"/>
      <c r="B1634" s="93"/>
      <c r="C1634" s="93"/>
      <c r="D1634" s="93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173"/>
      <c r="Q1634" s="173"/>
      <c r="R1634" s="173"/>
      <c r="S1634" s="173"/>
      <c r="T1634" s="173"/>
      <c r="U1634" s="173"/>
      <c r="V1634" s="173"/>
      <c r="W1634" s="173"/>
      <c r="X1634" s="93"/>
      <c r="Y1634" s="93"/>
      <c r="Z1634" s="93"/>
      <c r="AA1634" s="93"/>
      <c r="AB1634" s="93"/>
      <c r="AC1634" s="93"/>
      <c r="AD1634" s="93"/>
      <c r="AE1634" s="93"/>
      <c r="AF1634" s="93"/>
      <c r="AG1634" s="93"/>
      <c r="AH1634" s="93"/>
      <c r="AI1634" s="93"/>
      <c r="AJ1634" s="93"/>
      <c r="AK1634" s="93"/>
      <c r="AL1634" s="93"/>
    </row>
    <row r="1635" spans="1:43">
      <c r="A1635" s="93"/>
      <c r="B1635" s="93"/>
      <c r="C1635" s="93"/>
      <c r="D1635" s="93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173"/>
      <c r="Q1635" s="173"/>
      <c r="R1635" s="173"/>
      <c r="S1635" s="173"/>
      <c r="T1635" s="173"/>
      <c r="U1635" s="173"/>
      <c r="V1635" s="93"/>
      <c r="W1635" s="93"/>
      <c r="X1635" s="93"/>
      <c r="Y1635" s="173"/>
      <c r="Z1635" s="173"/>
      <c r="AA1635" s="173"/>
      <c r="AB1635" s="173"/>
      <c r="AC1635" s="173"/>
      <c r="AD1635" s="173"/>
      <c r="AE1635" s="93"/>
      <c r="AF1635" s="93"/>
      <c r="AG1635" s="93"/>
      <c r="AH1635" s="93"/>
      <c r="AI1635" s="93"/>
      <c r="AJ1635" s="93"/>
      <c r="AK1635" s="93"/>
      <c r="AL1635" s="93"/>
    </row>
    <row r="1636" spans="1:43">
      <c r="A1636" s="93"/>
      <c r="B1636" s="93"/>
      <c r="C1636" s="93"/>
      <c r="D1636" s="93"/>
      <c r="E1636" s="174" t="s">
        <v>0</v>
      </c>
      <c r="F1636" s="93"/>
      <c r="G1636" s="93"/>
      <c r="H1636" s="175">
        <f>H1</f>
        <v>241</v>
      </c>
      <c r="I1636" s="93"/>
      <c r="J1636" s="93"/>
      <c r="K1636" s="93"/>
      <c r="L1636" s="93"/>
      <c r="M1636" s="93"/>
      <c r="N1636" s="93"/>
      <c r="O1636" s="93"/>
      <c r="P1636" s="93"/>
      <c r="Q1636" s="93"/>
      <c r="R1636" s="93"/>
      <c r="S1636" s="93"/>
      <c r="T1636" s="93"/>
      <c r="U1636" s="93"/>
      <c r="V1636" s="93"/>
      <c r="W1636" s="93"/>
      <c r="X1636" s="173"/>
      <c r="Y1636" s="173"/>
      <c r="Z1636" s="173"/>
      <c r="AA1636" s="173"/>
      <c r="AB1636" s="173"/>
      <c r="AC1636" s="173"/>
      <c r="AD1636" s="173"/>
      <c r="AE1636" s="178"/>
      <c r="AF1636" s="93"/>
      <c r="AG1636" s="93"/>
      <c r="AH1636" s="93"/>
      <c r="AI1636" s="93"/>
      <c r="AJ1636" s="93"/>
      <c r="AK1636" s="93"/>
      <c r="AL1636" s="93"/>
    </row>
    <row r="1637" spans="1:43" ht="15.75">
      <c r="A1637" s="464" t="s">
        <v>149</v>
      </c>
      <c r="B1637" s="464"/>
      <c r="C1637" s="464"/>
      <c r="D1637" s="464"/>
      <c r="E1637" s="464"/>
      <c r="F1637" s="464"/>
      <c r="G1637" s="464"/>
      <c r="H1637" s="464"/>
      <c r="I1637" s="464"/>
      <c r="J1637" s="464"/>
      <c r="K1637" s="464"/>
      <c r="L1637" s="93"/>
      <c r="M1637" s="93"/>
      <c r="N1637" s="93"/>
      <c r="O1637" s="93"/>
      <c r="P1637" s="93"/>
      <c r="Q1637" s="93"/>
      <c r="R1637" s="93"/>
      <c r="S1637" s="93"/>
      <c r="T1637" s="93"/>
      <c r="U1637" s="93"/>
      <c r="V1637" s="93"/>
      <c r="W1637" s="93"/>
      <c r="X1637" s="173"/>
      <c r="Y1637" s="93"/>
      <c r="Z1637" s="93"/>
      <c r="AA1637" s="93"/>
      <c r="AB1637" s="93"/>
      <c r="AC1637" s="93"/>
      <c r="AD1637" s="93"/>
      <c r="AE1637" s="178"/>
      <c r="AF1637" s="93"/>
      <c r="AG1637" s="93"/>
      <c r="AH1637" s="93"/>
      <c r="AI1637" s="93"/>
      <c r="AJ1637" s="93"/>
      <c r="AK1637" s="93"/>
      <c r="AL1637" s="93"/>
    </row>
    <row r="1638" spans="1:43">
      <c r="A1638" s="60"/>
      <c r="B1638" s="60"/>
      <c r="C1638" s="60"/>
      <c r="D1638" s="60"/>
      <c r="E1638" s="60"/>
      <c r="F1638" s="60"/>
      <c r="G1638" s="60"/>
      <c r="H1638" s="60"/>
      <c r="I1638" s="93"/>
      <c r="J1638" s="93"/>
      <c r="K1638" s="93"/>
      <c r="L1638" s="93"/>
      <c r="M1638" s="93"/>
      <c r="N1638" s="93"/>
      <c r="O1638" s="93"/>
      <c r="P1638" s="93"/>
      <c r="Q1638" s="93"/>
      <c r="R1638" s="93"/>
      <c r="S1638" s="93"/>
      <c r="T1638" s="93"/>
      <c r="U1638" s="93"/>
      <c r="V1638" s="93"/>
      <c r="W1638" s="93"/>
      <c r="X1638" s="93"/>
      <c r="Y1638" s="93"/>
      <c r="Z1638" s="93"/>
      <c r="AA1638" s="93"/>
      <c r="AB1638" s="93"/>
      <c r="AC1638" s="93"/>
      <c r="AD1638" s="93"/>
      <c r="AE1638" s="178"/>
      <c r="AF1638" s="93"/>
      <c r="AG1638" s="93"/>
      <c r="AH1638" s="93"/>
      <c r="AI1638" s="93"/>
      <c r="AJ1638" s="102"/>
      <c r="AK1638" s="93"/>
      <c r="AL1638" s="93"/>
    </row>
    <row r="1639" spans="1:43">
      <c r="A1639" s="60"/>
      <c r="B1639" s="60"/>
      <c r="C1639" s="60"/>
      <c r="D1639" s="60"/>
      <c r="E1639" s="60"/>
      <c r="F1639" s="60"/>
      <c r="G1639" s="60"/>
      <c r="H1639" s="60"/>
      <c r="I1639" s="93"/>
      <c r="J1639" s="93"/>
      <c r="K1639" s="93"/>
      <c r="L1639" s="93"/>
      <c r="M1639" s="93"/>
      <c r="N1639" s="93"/>
      <c r="O1639" s="93"/>
      <c r="P1639" s="93"/>
      <c r="Q1639" s="93"/>
      <c r="R1639" s="93"/>
      <c r="S1639" s="93"/>
      <c r="T1639" s="93"/>
      <c r="U1639" s="93"/>
      <c r="V1639" s="93"/>
      <c r="W1639" s="93"/>
      <c r="X1639" s="93"/>
      <c r="Y1639" s="93"/>
      <c r="Z1639" s="93"/>
      <c r="AA1639" s="93"/>
      <c r="AB1639" s="93"/>
      <c r="AC1639" s="93"/>
      <c r="AD1639" s="93"/>
      <c r="AE1639" s="178"/>
      <c r="AF1639" s="93"/>
      <c r="AG1639" s="93"/>
      <c r="AH1639" s="93"/>
      <c r="AI1639" s="178"/>
      <c r="AJ1639" s="184"/>
      <c r="AK1639" s="93"/>
      <c r="AL1639" s="93"/>
    </row>
    <row r="1640" spans="1:43">
      <c r="A1640" s="60"/>
      <c r="B1640" s="90" t="s">
        <v>1</v>
      </c>
      <c r="C1640" s="90" t="str">
        <f>[1]OpenData!$R$4</f>
        <v>2014-2015</v>
      </c>
      <c r="D1640" s="166"/>
      <c r="E1640" s="90" t="str">
        <f>[1]OpenData!$S$4</f>
        <v>2015-2016</v>
      </c>
      <c r="F1640" s="2" t="s">
        <v>2</v>
      </c>
      <c r="G1640" s="166"/>
      <c r="H1640" s="90" t="str">
        <f>[1]OpenData!$N$4</f>
        <v>2016-2017</v>
      </c>
      <c r="I1640" s="36" t="s">
        <v>2</v>
      </c>
      <c r="J1640" s="90" t="str">
        <f>[1]OpenData!$O$4</f>
        <v>2017-2018</v>
      </c>
      <c r="K1640" s="36" t="s">
        <v>2</v>
      </c>
      <c r="L1640" s="90" t="str">
        <f>[1]OpenData!$P$4</f>
        <v>2018-2019</v>
      </c>
      <c r="M1640" s="36" t="s">
        <v>2</v>
      </c>
      <c r="N1640" s="93"/>
      <c r="O1640" s="93"/>
      <c r="P1640" s="93"/>
      <c r="Q1640" s="93"/>
      <c r="R1640" s="93"/>
      <c r="S1640" s="93"/>
      <c r="T1640" s="93"/>
      <c r="U1640" s="93"/>
      <c r="V1640" s="93"/>
      <c r="W1640" s="93"/>
      <c r="X1640" s="93"/>
      <c r="Y1640" s="93"/>
      <c r="Z1640" s="93"/>
      <c r="AA1640" s="93"/>
      <c r="AB1640" s="93"/>
      <c r="AC1640" s="93"/>
      <c r="AD1640" s="93"/>
      <c r="AE1640" s="178"/>
      <c r="AF1640" s="93"/>
      <c r="AG1640" s="93"/>
      <c r="AH1640" s="93"/>
      <c r="AI1640" s="178"/>
      <c r="AJ1640" s="184"/>
      <c r="AK1640" s="93"/>
      <c r="AL1640" s="93"/>
    </row>
    <row r="1641" spans="1:43">
      <c r="A1641" s="60"/>
      <c r="B1641" s="91"/>
      <c r="C1641" s="91" t="s">
        <v>6</v>
      </c>
      <c r="D1641" s="166"/>
      <c r="E1641" s="91" t="s">
        <v>6</v>
      </c>
      <c r="F1641" s="3" t="s">
        <v>4</v>
      </c>
      <c r="G1641" s="166"/>
      <c r="H1641" s="91" t="s">
        <v>6</v>
      </c>
      <c r="I1641" s="38" t="s">
        <v>4</v>
      </c>
      <c r="J1641" s="91" t="s">
        <v>6</v>
      </c>
      <c r="K1641" s="38" t="s">
        <v>4</v>
      </c>
      <c r="L1641" s="91" t="s">
        <v>9</v>
      </c>
      <c r="M1641" s="38" t="s">
        <v>4</v>
      </c>
      <c r="N1641" s="93"/>
      <c r="O1641" s="93"/>
      <c r="P1641" s="93"/>
      <c r="Q1641" s="93"/>
      <c r="R1641" s="93"/>
      <c r="S1641" s="93"/>
      <c r="T1641" s="93"/>
      <c r="U1641" s="93"/>
      <c r="V1641" s="93"/>
      <c r="W1641" s="93"/>
      <c r="X1641" s="93"/>
      <c r="Y1641" s="93"/>
      <c r="Z1641" s="93"/>
      <c r="AA1641" s="93"/>
      <c r="AB1641" s="93"/>
      <c r="AC1641" s="93"/>
      <c r="AD1641" s="93"/>
      <c r="AE1641" s="178"/>
      <c r="AF1641" s="93"/>
      <c r="AG1641" s="178"/>
      <c r="AH1641" s="93"/>
      <c r="AI1641" s="178"/>
      <c r="AJ1641" s="178"/>
      <c r="AK1641" s="93"/>
      <c r="AL1641" s="93"/>
    </row>
    <row r="1642" spans="1:43">
      <c r="A1642" s="60"/>
      <c r="B1642" s="40" t="s">
        <v>5</v>
      </c>
      <c r="C1642" s="26"/>
      <c r="D1642" s="60"/>
      <c r="E1642" s="26"/>
      <c r="F1642" s="22" t="s">
        <v>8</v>
      </c>
      <c r="G1642" s="60"/>
      <c r="H1642" s="26"/>
      <c r="I1642" s="41" t="s">
        <v>8</v>
      </c>
      <c r="J1642" s="26"/>
      <c r="K1642" s="41" t="s">
        <v>8</v>
      </c>
      <c r="L1642" s="26"/>
      <c r="M1642" s="41" t="s">
        <v>8</v>
      </c>
      <c r="N1642" s="93"/>
      <c r="O1642" s="93"/>
      <c r="P1642" s="93"/>
      <c r="Q1642" s="93"/>
      <c r="R1642" s="93"/>
      <c r="S1642" s="93"/>
      <c r="T1642" s="93"/>
      <c r="U1642" s="93"/>
      <c r="V1642" s="93"/>
      <c r="W1642" s="93"/>
      <c r="X1642" s="93"/>
      <c r="Y1642" s="93"/>
      <c r="Z1642" s="93"/>
      <c r="AA1642" s="93"/>
      <c r="AB1642" s="93"/>
      <c r="AC1642" s="93"/>
      <c r="AD1642" s="93"/>
      <c r="AE1642" s="178"/>
      <c r="AF1642" s="93"/>
      <c r="AG1642" s="178"/>
      <c r="AH1642" s="93"/>
      <c r="AI1642" s="186"/>
      <c r="AJ1642" s="187"/>
      <c r="AK1642" s="188"/>
      <c r="AL1642" s="93"/>
    </row>
    <row r="1643" spans="1:43" ht="15.75">
      <c r="A1643" s="23"/>
      <c r="B1643" s="90"/>
      <c r="C1643" s="23"/>
      <c r="D1643" s="60"/>
      <c r="E1643" s="23"/>
      <c r="F1643" s="23"/>
      <c r="G1643" s="60"/>
      <c r="H1643" s="23"/>
      <c r="I1643" s="43"/>
      <c r="J1643" s="23"/>
      <c r="K1643" s="194"/>
      <c r="L1643" s="23"/>
      <c r="M1643" s="43"/>
      <c r="N1643" s="93"/>
      <c r="O1643" s="93"/>
      <c r="P1643" s="93"/>
      <c r="Q1643" s="93"/>
      <c r="R1643" s="93"/>
      <c r="S1643" s="93"/>
      <c r="T1643" s="93"/>
      <c r="U1643" s="93"/>
      <c r="V1643" s="93"/>
      <c r="W1643" s="93"/>
      <c r="X1643" s="93"/>
      <c r="Y1643" s="93"/>
      <c r="Z1643" s="93"/>
      <c r="AA1643" s="93"/>
      <c r="AB1643" s="93"/>
      <c r="AC1643" s="102"/>
      <c r="AD1643" s="93"/>
      <c r="AE1643" s="178"/>
      <c r="AF1643" s="93"/>
      <c r="AG1643" s="178"/>
      <c r="AH1643" s="93"/>
      <c r="AI1643" s="186"/>
      <c r="AJ1643" s="187"/>
      <c r="AK1643" s="188"/>
      <c r="AL1643" s="93"/>
    </row>
    <row r="1644" spans="1:43">
      <c r="A1644" s="26" t="s">
        <v>247</v>
      </c>
      <c r="B1644" s="26"/>
      <c r="C1644" s="83">
        <f>VLOOKUP($H$1,[1]DATA!A4:AT289,32,FALSE)</f>
        <v>185.5</v>
      </c>
      <c r="D1644" s="60"/>
      <c r="E1644" s="83">
        <f>VLOOKUP($H$1,[1]DATA!A4:AT289,33,FALSE)</f>
        <v>172.5</v>
      </c>
      <c r="F1644" s="5">
        <f>IF(C1644=0,0,((E1644-C1644)/C1644))</f>
        <v>-7.0080862533692723E-2</v>
      </c>
      <c r="G1644" s="60"/>
      <c r="H1644" s="83">
        <f>VLOOKUP($H$1,[1]DATA!A4:AT289,34,FALSE)</f>
        <v>193</v>
      </c>
      <c r="I1644" s="15">
        <f>IF(E1644=0,0,((H1644-E1644)/E1644))</f>
        <v>0.11884057971014493</v>
      </c>
      <c r="J1644" s="83">
        <f>VLOOKUP($H$1,[1]DATA!A4:AT289,35,FALSE)</f>
        <v>199.5</v>
      </c>
      <c r="K1644" s="15">
        <f>IF(H1644=0,0,((J1644-H1644)/H1644))</f>
        <v>3.367875647668394E-2</v>
      </c>
      <c r="L1644" s="84">
        <f>[1]OPEN!$A$50+[1]OPEN!$A$52+[1]OPEN!$A$77+[1]OPEN!$A$78</f>
        <v>200</v>
      </c>
      <c r="M1644" s="15">
        <f>IF(J1644=0,0,((L1644-J1644)/J1644))</f>
        <v>2.5062656641604009E-3</v>
      </c>
      <c r="N1644" s="93"/>
      <c r="O1644" s="93"/>
      <c r="P1644" s="93"/>
      <c r="Q1644" s="93"/>
      <c r="R1644" s="93"/>
      <c r="S1644" s="93"/>
      <c r="T1644" s="93"/>
      <c r="U1644" s="93"/>
      <c r="V1644" s="189"/>
      <c r="W1644" s="189"/>
      <c r="X1644" s="189"/>
      <c r="Y1644" s="93"/>
      <c r="Z1644" s="93"/>
      <c r="AA1644" s="93"/>
      <c r="AB1644" s="93"/>
      <c r="AC1644" s="93"/>
      <c r="AD1644" s="93"/>
      <c r="AE1644" s="178"/>
      <c r="AF1644" s="93"/>
      <c r="AG1644" s="178"/>
      <c r="AH1644" s="93"/>
      <c r="AI1644" s="186"/>
      <c r="AJ1644" s="187"/>
      <c r="AK1644" s="188"/>
      <c r="AL1644" s="93"/>
    </row>
    <row r="1645" spans="1:43">
      <c r="A1645" s="29"/>
      <c r="B1645" s="29"/>
      <c r="C1645" s="195"/>
      <c r="D1645" s="60"/>
      <c r="E1645" s="195"/>
      <c r="F1645" s="12"/>
      <c r="G1645" s="60"/>
      <c r="H1645" s="195"/>
      <c r="I1645" s="49"/>
      <c r="J1645" s="195"/>
      <c r="K1645" s="49"/>
      <c r="L1645" s="196"/>
      <c r="M1645" s="49"/>
      <c r="N1645" s="93"/>
      <c r="O1645" s="93"/>
      <c r="P1645" s="93"/>
      <c r="Q1645" s="93"/>
      <c r="R1645" s="93"/>
      <c r="S1645" s="93"/>
      <c r="T1645" s="93"/>
      <c r="U1645" s="93"/>
      <c r="V1645" s="189" t="s">
        <v>236</v>
      </c>
      <c r="W1645" s="102"/>
      <c r="X1645" s="189" t="s">
        <v>245</v>
      </c>
      <c r="Y1645" s="102"/>
      <c r="Z1645" s="189" t="s">
        <v>246</v>
      </c>
      <c r="AA1645" s="102"/>
      <c r="AB1645" s="102"/>
      <c r="AC1645" s="102"/>
      <c r="AD1645" s="190" t="s">
        <v>236</v>
      </c>
      <c r="AE1645" s="102"/>
      <c r="AF1645" s="190" t="s">
        <v>245</v>
      </c>
      <c r="AG1645" s="102"/>
      <c r="AH1645" s="190" t="s">
        <v>246</v>
      </c>
      <c r="AI1645" s="419"/>
      <c r="AJ1645" s="460"/>
      <c r="AK1645" s="461"/>
      <c r="AL1645" s="102"/>
      <c r="AM1645" s="462"/>
      <c r="AN1645" s="444"/>
      <c r="AO1645" s="444"/>
      <c r="AP1645" s="444"/>
      <c r="AQ1645" s="444"/>
    </row>
    <row r="1646" spans="1:43">
      <c r="A1646" s="26" t="s">
        <v>250</v>
      </c>
      <c r="B1646" s="26"/>
      <c r="C1646" s="83">
        <f>[1]OPEN!$A$155</f>
        <v>185.5</v>
      </c>
      <c r="D1646" s="60"/>
      <c r="E1646" s="83">
        <f>[1]OPEN!$A$156</f>
        <v>172.5</v>
      </c>
      <c r="F1646" s="5">
        <f>IF(C1646=0,0,((E1646-C1646)/C1646))</f>
        <v>-7.0080862533692723E-2</v>
      </c>
      <c r="G1646" s="60"/>
      <c r="H1646" s="83">
        <f>[1]OPEN!$A$157</f>
        <v>193</v>
      </c>
      <c r="I1646" s="15">
        <f>IF(E1646=0,0,((H1646-E1646)/E1646))</f>
        <v>0.11884057971014493</v>
      </c>
      <c r="J1646" s="83">
        <f>[1]OPEN!$A$158</f>
        <v>199.5</v>
      </c>
      <c r="K1646" s="15">
        <f>IF(H1646=0,0,((J1646-H1646)/H1646))</f>
        <v>3.367875647668394E-2</v>
      </c>
      <c r="L1646" s="84">
        <f>[1]OPEN!$A$159</f>
        <v>200</v>
      </c>
      <c r="M1646" s="15">
        <f>IF(J1646=0,0,((L1646-J1646)/J1646))</f>
        <v>2.5062656641604009E-3</v>
      </c>
      <c r="N1646" s="93"/>
      <c r="O1646" s="93"/>
      <c r="P1646" s="93"/>
      <c r="Q1646" s="93"/>
      <c r="R1646" s="93"/>
      <c r="S1646" s="93"/>
      <c r="T1646" s="93"/>
      <c r="U1646" s="93"/>
      <c r="V1646" s="190">
        <v>43252</v>
      </c>
      <c r="W1646" s="102"/>
      <c r="X1646" s="190">
        <v>43252</v>
      </c>
      <c r="Y1646" s="102"/>
      <c r="Z1646" s="190">
        <v>43252</v>
      </c>
      <c r="AA1646" s="102"/>
      <c r="AB1646" s="456"/>
      <c r="AC1646" s="192"/>
      <c r="AD1646" s="190">
        <v>43252</v>
      </c>
      <c r="AE1646" s="102"/>
      <c r="AF1646" s="190">
        <v>43252</v>
      </c>
      <c r="AG1646" s="102"/>
      <c r="AH1646" s="190">
        <v>43252</v>
      </c>
      <c r="AI1646" s="419"/>
      <c r="AJ1646" s="460"/>
      <c r="AK1646" s="461"/>
      <c r="AL1646" s="102"/>
      <c r="AM1646" s="444"/>
      <c r="AN1646" s="444"/>
      <c r="AO1646" s="444"/>
      <c r="AP1646" s="444"/>
      <c r="AQ1646" s="444"/>
    </row>
    <row r="1647" spans="1:43">
      <c r="A1647" s="29" t="s">
        <v>150</v>
      </c>
      <c r="B1647" s="29"/>
      <c r="C1647" s="195"/>
      <c r="D1647" s="60"/>
      <c r="E1647" s="195"/>
      <c r="F1647" s="12"/>
      <c r="G1647" s="60"/>
      <c r="H1647" s="195"/>
      <c r="I1647" s="49"/>
      <c r="J1647" s="195"/>
      <c r="K1647" s="49"/>
      <c r="L1647" s="196"/>
      <c r="M1647" s="49"/>
      <c r="N1647" s="93"/>
      <c r="O1647" s="93"/>
      <c r="P1647" s="93"/>
      <c r="Q1647" s="93"/>
      <c r="R1647" s="93"/>
      <c r="S1647" s="93"/>
      <c r="T1647" s="93"/>
      <c r="U1647" s="93" t="s">
        <v>139</v>
      </c>
      <c r="V1647" s="93" t="s">
        <v>140</v>
      </c>
      <c r="W1647" s="93" t="s">
        <v>139</v>
      </c>
      <c r="X1647" s="93" t="s">
        <v>140</v>
      </c>
      <c r="Y1647" s="93" t="s">
        <v>139</v>
      </c>
      <c r="Z1647" s="93" t="s">
        <v>140</v>
      </c>
      <c r="AA1647" s="178"/>
      <c r="AB1647" s="191"/>
      <c r="AC1647" s="118" t="s">
        <v>139</v>
      </c>
      <c r="AD1647" s="93" t="s">
        <v>141</v>
      </c>
      <c r="AE1647" s="93" t="s">
        <v>139</v>
      </c>
      <c r="AF1647" s="93" t="s">
        <v>141</v>
      </c>
      <c r="AG1647" s="93" t="s">
        <v>139</v>
      </c>
      <c r="AH1647" s="93" t="s">
        <v>141</v>
      </c>
      <c r="AI1647" s="186"/>
      <c r="AJ1647" s="187"/>
      <c r="AK1647" s="188"/>
      <c r="AL1647" s="93"/>
      <c r="AM1647" s="444"/>
      <c r="AN1647" s="444"/>
      <c r="AO1647" s="444"/>
      <c r="AP1647" s="444"/>
      <c r="AQ1647" s="444"/>
    </row>
    <row r="1648" spans="1:43">
      <c r="A1648" s="29" t="s">
        <v>151</v>
      </c>
      <c r="B1648" s="29"/>
      <c r="C1648" s="85">
        <f>VLOOKUP($H$1,U1648:V1933,2)</f>
        <v>44</v>
      </c>
      <c r="D1648" s="60"/>
      <c r="E1648" s="85">
        <f>VLOOKUP($H$1,W1648:X1933,2)</f>
        <v>41</v>
      </c>
      <c r="F1648" s="5">
        <f>IF(C1648=0,0,((E1648-C1648)/C1648))</f>
        <v>-6.8181818181818177E-2</v>
      </c>
      <c r="G1648" s="60"/>
      <c r="H1648" s="85">
        <f>VLOOKUP($H$1,Y1648:Z1933,2)</f>
        <v>59</v>
      </c>
      <c r="I1648" s="15">
        <f>IF(E1648=0,0,((H1648-E1648)/E1648))</f>
        <v>0.43902439024390244</v>
      </c>
      <c r="J1648" s="85">
        <f>VLOOKUP($H$1,[1]DATA!A4:AT289,24,FALSE)</f>
        <v>70</v>
      </c>
      <c r="K1648" s="15">
        <f>IF(H1648=0,0,((J1648-H1648)/H1648))</f>
        <v>0.1864406779661017</v>
      </c>
      <c r="L1648" s="85">
        <f>[1]OPEN!$A$53</f>
        <v>70</v>
      </c>
      <c r="M1648" s="15">
        <f>IF(J1648=0,0,((L1648-J1648)/J1648))</f>
        <v>0</v>
      </c>
      <c r="N1648" s="93"/>
      <c r="O1648" s="93"/>
      <c r="P1648" s="93"/>
      <c r="Q1648" s="93"/>
      <c r="R1648" s="93"/>
      <c r="S1648" s="93"/>
      <c r="T1648" s="93"/>
      <c r="U1648" s="93">
        <v>101</v>
      </c>
      <c r="V1648" s="439">
        <v>265</v>
      </c>
      <c r="W1648" s="93">
        <v>101</v>
      </c>
      <c r="X1648" s="447">
        <v>271</v>
      </c>
      <c r="Y1648" s="193">
        <v>101</v>
      </c>
      <c r="Z1648" s="447">
        <v>255</v>
      </c>
      <c r="AA1648" s="178"/>
      <c r="AB1648" s="178"/>
      <c r="AC1648" s="93">
        <v>101</v>
      </c>
      <c r="AD1648" s="440">
        <v>84</v>
      </c>
      <c r="AE1648" s="93">
        <v>101</v>
      </c>
      <c r="AF1648" s="448">
        <v>74</v>
      </c>
      <c r="AG1648" s="193">
        <v>101</v>
      </c>
      <c r="AH1648" s="448">
        <v>68</v>
      </c>
      <c r="AI1648" s="186"/>
      <c r="AJ1648" s="187"/>
      <c r="AK1648" s="188"/>
      <c r="AL1648" s="93"/>
      <c r="AM1648" s="444"/>
      <c r="AN1648" s="444"/>
      <c r="AO1648" s="444"/>
      <c r="AP1648" s="444"/>
      <c r="AQ1648" s="444"/>
    </row>
    <row r="1649" spans="1:43">
      <c r="A1649" s="23" t="s">
        <v>150</v>
      </c>
      <c r="B1649" s="23"/>
      <c r="C1649" s="197"/>
      <c r="D1649" s="60"/>
      <c r="E1649" s="23"/>
      <c r="F1649" s="29"/>
      <c r="G1649" s="60"/>
      <c r="H1649" s="197"/>
      <c r="I1649" s="51"/>
      <c r="J1649" s="23"/>
      <c r="K1649" s="51"/>
      <c r="L1649" s="29"/>
      <c r="M1649" s="51"/>
      <c r="N1649" s="93"/>
      <c r="O1649" s="93"/>
      <c r="P1649" s="93"/>
      <c r="Q1649" s="93"/>
      <c r="R1649" s="93"/>
      <c r="S1649" s="93"/>
      <c r="T1649" s="93"/>
      <c r="U1649" s="93">
        <v>102</v>
      </c>
      <c r="V1649" s="439">
        <v>241</v>
      </c>
      <c r="W1649" s="93">
        <v>102</v>
      </c>
      <c r="X1649" s="447">
        <v>234</v>
      </c>
      <c r="Y1649" s="193">
        <v>102</v>
      </c>
      <c r="Z1649" s="447">
        <v>227</v>
      </c>
      <c r="AA1649" s="186"/>
      <c r="AB1649" s="187"/>
      <c r="AC1649" s="93">
        <v>102</v>
      </c>
      <c r="AD1649" s="440">
        <v>52</v>
      </c>
      <c r="AE1649" s="93">
        <v>102</v>
      </c>
      <c r="AF1649" s="448">
        <v>74</v>
      </c>
      <c r="AG1649" s="193">
        <v>102</v>
      </c>
      <c r="AH1649" s="448">
        <v>85</v>
      </c>
      <c r="AI1649" s="186"/>
      <c r="AJ1649" s="187"/>
      <c r="AK1649" s="188"/>
      <c r="AL1649" s="93"/>
      <c r="AM1649" s="444"/>
      <c r="AN1649" s="444"/>
      <c r="AO1649" s="444"/>
      <c r="AP1649" s="444"/>
      <c r="AQ1649" s="444"/>
    </row>
    <row r="1650" spans="1:43">
      <c r="A1650" s="26" t="s">
        <v>152</v>
      </c>
      <c r="B1650" s="26"/>
      <c r="C1650" s="85">
        <f>VLOOKUP($H$1,AC1648:AD1933,2)</f>
        <v>36</v>
      </c>
      <c r="D1650" s="198"/>
      <c r="E1650" s="85">
        <f>VLOOKUP($H$1,AE1648:AF1933,2)</f>
        <v>27</v>
      </c>
      <c r="F1650" s="5">
        <f>IF(C1650=0,0,((E1650-C1650)/C1650))</f>
        <v>-0.25</v>
      </c>
      <c r="G1650" s="198"/>
      <c r="H1650" s="85">
        <f>VLOOKUP($H$1,AG1648:AH1933,2)</f>
        <v>28</v>
      </c>
      <c r="I1650" s="15">
        <f>IF(E1650=0,0,((H1650-E1650)/E1650))</f>
        <v>3.7037037037037035E-2</v>
      </c>
      <c r="J1650" s="85">
        <f>VLOOKUP($H$1,[1]DATA!A4:AT289,25,FALSE)</f>
        <v>23</v>
      </c>
      <c r="K1650" s="15">
        <f>IF(H1650=0,0,((J1650-H1650)/H1650))</f>
        <v>-0.17857142857142858</v>
      </c>
      <c r="L1650" s="85">
        <f>[1]OPEN!$A$165</f>
        <v>27</v>
      </c>
      <c r="M1650" s="15">
        <f>IF(J1650=0,0,((L1650-J1650)/J1650))</f>
        <v>0.17391304347826086</v>
      </c>
      <c r="N1650" s="93"/>
      <c r="O1650" s="93"/>
      <c r="P1650" s="93"/>
      <c r="Q1650" s="93"/>
      <c r="R1650" s="93"/>
      <c r="S1650" s="93"/>
      <c r="T1650" s="93"/>
      <c r="U1650" s="174">
        <v>103</v>
      </c>
      <c r="V1650" s="439">
        <v>61</v>
      </c>
      <c r="W1650" s="174">
        <v>103</v>
      </c>
      <c r="X1650" s="447">
        <v>61</v>
      </c>
      <c r="Y1650" s="193">
        <v>103</v>
      </c>
      <c r="Z1650" s="447">
        <v>61</v>
      </c>
      <c r="AA1650" s="186"/>
      <c r="AB1650" s="187"/>
      <c r="AC1650" s="174">
        <v>103</v>
      </c>
      <c r="AD1650" s="440">
        <v>18</v>
      </c>
      <c r="AE1650" s="174">
        <v>103</v>
      </c>
      <c r="AF1650" s="448">
        <v>15</v>
      </c>
      <c r="AG1650" s="193">
        <v>103</v>
      </c>
      <c r="AH1650" s="448">
        <v>12</v>
      </c>
      <c r="AI1650" s="186"/>
      <c r="AJ1650" s="187"/>
      <c r="AK1650" s="188"/>
      <c r="AL1650" s="93"/>
      <c r="AM1650" s="444"/>
      <c r="AN1650" s="444"/>
      <c r="AO1650" s="444"/>
      <c r="AP1650" s="444"/>
      <c r="AQ1650" s="444"/>
    </row>
    <row r="1651" spans="1:43">
      <c r="A1651" s="93"/>
      <c r="B1651" s="93"/>
      <c r="C1651" s="93"/>
      <c r="D1651" s="93"/>
      <c r="E1651" s="93"/>
      <c r="F1651" s="93"/>
      <c r="G1651" s="93"/>
      <c r="H1651" s="93"/>
      <c r="I1651" s="93"/>
      <c r="J1651" s="118"/>
      <c r="K1651" s="93"/>
      <c r="L1651" s="118"/>
      <c r="M1651" s="93"/>
      <c r="N1651" s="93"/>
      <c r="O1651" s="93"/>
      <c r="P1651" s="93"/>
      <c r="Q1651" s="93"/>
      <c r="R1651" s="93"/>
      <c r="S1651" s="93"/>
      <c r="T1651" s="93"/>
      <c r="U1651" s="93">
        <v>105</v>
      </c>
      <c r="V1651" s="439">
        <v>139</v>
      </c>
      <c r="W1651" s="93">
        <v>105</v>
      </c>
      <c r="X1651" s="447">
        <v>130</v>
      </c>
      <c r="Y1651" s="193">
        <v>105</v>
      </c>
      <c r="Z1651" s="447">
        <v>111</v>
      </c>
      <c r="AA1651" s="186"/>
      <c r="AB1651" s="187"/>
      <c r="AC1651" s="93">
        <v>105</v>
      </c>
      <c r="AD1651" s="440">
        <v>53</v>
      </c>
      <c r="AE1651" s="93">
        <v>105</v>
      </c>
      <c r="AF1651" s="448">
        <v>50</v>
      </c>
      <c r="AG1651" s="193">
        <v>105</v>
      </c>
      <c r="AH1651" s="448">
        <v>44</v>
      </c>
      <c r="AI1651" s="186"/>
      <c r="AJ1651" s="187"/>
      <c r="AK1651" s="173" t="s">
        <v>142</v>
      </c>
      <c r="AL1651" s="93"/>
      <c r="AM1651" s="444"/>
      <c r="AN1651" s="444"/>
      <c r="AO1651" s="444"/>
      <c r="AP1651" s="444"/>
      <c r="AQ1651" s="444"/>
    </row>
    <row r="1652" spans="1:43">
      <c r="A1652" s="93"/>
      <c r="B1652" s="93"/>
      <c r="C1652" s="93"/>
      <c r="D1652" s="93"/>
      <c r="E1652" s="93"/>
      <c r="F1652" s="93"/>
      <c r="G1652" s="93"/>
      <c r="H1652" s="93"/>
      <c r="I1652" s="93"/>
      <c r="J1652" s="118"/>
      <c r="K1652" s="93"/>
      <c r="L1652" s="118"/>
      <c r="M1652" s="93"/>
      <c r="N1652" s="93"/>
      <c r="O1652" s="93"/>
      <c r="P1652" s="93"/>
      <c r="Q1652" s="93"/>
      <c r="R1652" s="93"/>
      <c r="S1652" s="93"/>
      <c r="T1652" s="93"/>
      <c r="U1652" s="93">
        <v>106</v>
      </c>
      <c r="V1652" s="439">
        <v>66</v>
      </c>
      <c r="W1652" s="93">
        <v>106</v>
      </c>
      <c r="X1652" s="447">
        <v>62</v>
      </c>
      <c r="Y1652" s="193">
        <v>106</v>
      </c>
      <c r="Z1652" s="447">
        <v>60</v>
      </c>
      <c r="AA1652" s="186"/>
      <c r="AB1652" s="187"/>
      <c r="AC1652" s="93">
        <v>106</v>
      </c>
      <c r="AD1652" s="440">
        <v>14</v>
      </c>
      <c r="AE1652" s="93">
        <v>106</v>
      </c>
      <c r="AF1652" s="448">
        <v>12</v>
      </c>
      <c r="AG1652" s="193">
        <v>106</v>
      </c>
      <c r="AH1652" s="448">
        <v>10</v>
      </c>
      <c r="AI1652" s="186"/>
      <c r="AJ1652" s="187"/>
      <c r="AK1652" s="173" t="s">
        <v>143</v>
      </c>
      <c r="AL1652" s="93"/>
      <c r="AM1652" s="444"/>
      <c r="AN1652" s="444"/>
      <c r="AO1652" s="444"/>
      <c r="AP1652" s="444"/>
      <c r="AQ1652" s="444"/>
    </row>
    <row r="1653" spans="1:43">
      <c r="A1653" s="93"/>
      <c r="B1653" s="93"/>
      <c r="C1653" s="93"/>
      <c r="D1653" s="93"/>
      <c r="E1653" s="93"/>
      <c r="F1653" s="93"/>
      <c r="G1653" s="93"/>
      <c r="H1653" s="93"/>
      <c r="I1653" s="93"/>
      <c r="J1653" s="118"/>
      <c r="K1653" s="93"/>
      <c r="L1653" s="118"/>
      <c r="M1653" s="93"/>
      <c r="N1653" s="93"/>
      <c r="O1653" s="93"/>
      <c r="P1653" s="93"/>
      <c r="Q1653" s="93"/>
      <c r="R1653" s="93"/>
      <c r="S1653" s="93"/>
      <c r="T1653" s="93"/>
      <c r="U1653" s="93">
        <v>107</v>
      </c>
      <c r="V1653" s="439">
        <v>125</v>
      </c>
      <c r="W1653" s="93">
        <v>107</v>
      </c>
      <c r="X1653" s="447">
        <v>114</v>
      </c>
      <c r="Y1653" s="193">
        <v>107</v>
      </c>
      <c r="Z1653" s="447">
        <v>131</v>
      </c>
      <c r="AA1653" s="186"/>
      <c r="AB1653" s="187"/>
      <c r="AC1653" s="93">
        <v>107</v>
      </c>
      <c r="AD1653" s="440">
        <v>40</v>
      </c>
      <c r="AE1653" s="93">
        <v>107</v>
      </c>
      <c r="AF1653" s="448">
        <v>42</v>
      </c>
      <c r="AG1653" s="193">
        <v>107</v>
      </c>
      <c r="AH1653" s="448">
        <v>48</v>
      </c>
      <c r="AI1653" s="186"/>
      <c r="AJ1653" s="187"/>
      <c r="AK1653" s="173" t="s">
        <v>144</v>
      </c>
      <c r="AL1653" s="93"/>
      <c r="AM1653" s="444"/>
      <c r="AN1653" s="444"/>
      <c r="AO1653" s="444"/>
      <c r="AP1653" s="444"/>
      <c r="AQ1653" s="444"/>
    </row>
    <row r="1654" spans="1:43">
      <c r="A1654" s="93"/>
      <c r="B1654" s="93"/>
      <c r="C1654" s="93"/>
      <c r="D1654" s="93"/>
      <c r="E1654" s="93"/>
      <c r="F1654" s="93"/>
      <c r="G1654" s="93"/>
      <c r="H1654" s="93"/>
      <c r="I1654" s="93"/>
      <c r="J1654" s="118"/>
      <c r="K1654" s="93"/>
      <c r="L1654" s="118"/>
      <c r="M1654" s="93"/>
      <c r="N1654" s="93"/>
      <c r="O1654" s="93"/>
      <c r="P1654" s="93"/>
      <c r="Q1654" s="93"/>
      <c r="R1654" s="93"/>
      <c r="S1654" s="93"/>
      <c r="T1654" s="93"/>
      <c r="U1654" s="93">
        <v>108</v>
      </c>
      <c r="V1654" s="439">
        <v>105</v>
      </c>
      <c r="W1654" s="93">
        <v>108</v>
      </c>
      <c r="X1654" s="447">
        <v>124</v>
      </c>
      <c r="Y1654" s="193">
        <v>108</v>
      </c>
      <c r="Z1654" s="447">
        <v>125</v>
      </c>
      <c r="AA1654" s="186"/>
      <c r="AB1654" s="187"/>
      <c r="AC1654" s="93">
        <v>108</v>
      </c>
      <c r="AD1654" s="440">
        <v>64</v>
      </c>
      <c r="AE1654" s="93">
        <v>108</v>
      </c>
      <c r="AF1654" s="448">
        <v>60</v>
      </c>
      <c r="AG1654" s="193">
        <v>108</v>
      </c>
      <c r="AH1654" s="448">
        <v>50</v>
      </c>
      <c r="AI1654" s="186"/>
      <c r="AJ1654" s="187"/>
      <c r="AK1654" s="188" t="s">
        <v>145</v>
      </c>
      <c r="AL1654" s="93"/>
      <c r="AM1654" s="444"/>
      <c r="AN1654" s="444"/>
      <c r="AO1654" s="444"/>
      <c r="AP1654" s="444"/>
      <c r="AQ1654" s="444"/>
    </row>
    <row r="1655" spans="1:43">
      <c r="A1655" s="93"/>
      <c r="B1655" s="93"/>
      <c r="C1655" s="93"/>
      <c r="D1655" s="93"/>
      <c r="E1655" s="93"/>
      <c r="F1655" s="93"/>
      <c r="G1655" s="93"/>
      <c r="H1655" s="93"/>
      <c r="I1655" s="93"/>
      <c r="J1655" s="118"/>
      <c r="K1655" s="93"/>
      <c r="L1655" s="118"/>
      <c r="M1655" s="93"/>
      <c r="N1655" s="93"/>
      <c r="O1655" s="93"/>
      <c r="P1655" s="93"/>
      <c r="Q1655" s="93"/>
      <c r="R1655" s="93"/>
      <c r="S1655" s="93"/>
      <c r="T1655" s="93"/>
      <c r="U1655" s="93">
        <v>109</v>
      </c>
      <c r="V1655" s="439">
        <v>183</v>
      </c>
      <c r="W1655" s="93">
        <v>109</v>
      </c>
      <c r="X1655" s="447">
        <v>174</v>
      </c>
      <c r="Y1655" s="193">
        <v>109</v>
      </c>
      <c r="Z1655" s="447">
        <v>211</v>
      </c>
      <c r="AA1655" s="186"/>
      <c r="AB1655" s="187"/>
      <c r="AC1655" s="93">
        <v>109</v>
      </c>
      <c r="AD1655" s="440">
        <v>93</v>
      </c>
      <c r="AE1655" s="93">
        <v>109</v>
      </c>
      <c r="AF1655" s="448">
        <v>84</v>
      </c>
      <c r="AG1655" s="193">
        <v>109</v>
      </c>
      <c r="AH1655" s="448">
        <v>70</v>
      </c>
      <c r="AI1655" s="186"/>
      <c r="AJ1655" s="187"/>
      <c r="AK1655" s="188"/>
      <c r="AL1655" s="93"/>
      <c r="AM1655" s="444"/>
      <c r="AN1655" s="444"/>
      <c r="AO1655" s="444"/>
      <c r="AP1655" s="444"/>
      <c r="AQ1655" s="444"/>
    </row>
    <row r="1656" spans="1:43">
      <c r="A1656" s="93"/>
      <c r="B1656" s="93"/>
      <c r="C1656" s="93"/>
      <c r="D1656" s="93"/>
      <c r="E1656" s="93"/>
      <c r="F1656" s="93"/>
      <c r="G1656" s="93"/>
      <c r="H1656" s="93"/>
      <c r="I1656" s="93"/>
      <c r="J1656" s="118"/>
      <c r="K1656" s="93"/>
      <c r="L1656" s="118"/>
      <c r="M1656" s="93"/>
      <c r="N1656" s="93"/>
      <c r="O1656" s="93"/>
      <c r="P1656" s="93"/>
      <c r="Q1656" s="93"/>
      <c r="R1656" s="93"/>
      <c r="S1656" s="93"/>
      <c r="T1656" s="93"/>
      <c r="U1656" s="193">
        <v>110</v>
      </c>
      <c r="V1656" s="439">
        <v>103</v>
      </c>
      <c r="W1656" s="193">
        <v>110</v>
      </c>
      <c r="X1656" s="447">
        <v>101</v>
      </c>
      <c r="Y1656" s="193">
        <v>110</v>
      </c>
      <c r="Z1656" s="447">
        <v>108</v>
      </c>
      <c r="AA1656" s="186"/>
      <c r="AB1656" s="187"/>
      <c r="AC1656" s="93">
        <v>110</v>
      </c>
      <c r="AD1656" s="440">
        <v>36</v>
      </c>
      <c r="AE1656" s="193">
        <v>110</v>
      </c>
      <c r="AF1656" s="448">
        <v>43</v>
      </c>
      <c r="AG1656" s="193">
        <v>110</v>
      </c>
      <c r="AH1656" s="448">
        <v>30</v>
      </c>
      <c r="AI1656" s="186"/>
      <c r="AJ1656" s="187"/>
      <c r="AK1656" s="188"/>
      <c r="AL1656" s="93"/>
      <c r="AM1656" s="444"/>
      <c r="AN1656" s="444"/>
      <c r="AO1656" s="444"/>
      <c r="AP1656" s="444"/>
      <c r="AQ1656" s="444"/>
    </row>
    <row r="1657" spans="1:43">
      <c r="A1657" s="93"/>
      <c r="B1657" s="93"/>
      <c r="C1657" s="93"/>
      <c r="D1657" s="93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3"/>
      <c r="R1657" s="93"/>
      <c r="S1657" s="93"/>
      <c r="T1657" s="93"/>
      <c r="U1657" s="93">
        <v>111</v>
      </c>
      <c r="V1657" s="439">
        <v>141</v>
      </c>
      <c r="W1657" s="93">
        <v>111</v>
      </c>
      <c r="X1657" s="447">
        <v>131</v>
      </c>
      <c r="Y1657" s="193">
        <v>111</v>
      </c>
      <c r="Z1657" s="447">
        <v>122</v>
      </c>
      <c r="AA1657" s="186"/>
      <c r="AB1657" s="187"/>
      <c r="AC1657" s="93">
        <v>111</v>
      </c>
      <c r="AD1657" s="440">
        <v>43</v>
      </c>
      <c r="AE1657" s="93">
        <v>111</v>
      </c>
      <c r="AF1657" s="448">
        <v>33</v>
      </c>
      <c r="AG1657" s="193">
        <v>111</v>
      </c>
      <c r="AH1657" s="448">
        <v>48</v>
      </c>
      <c r="AI1657" s="186"/>
      <c r="AJ1657" s="187"/>
      <c r="AK1657" s="188"/>
      <c r="AL1657" s="93"/>
      <c r="AM1657" s="444"/>
      <c r="AN1657" s="444"/>
      <c r="AO1657" s="444"/>
      <c r="AP1657" s="444"/>
      <c r="AQ1657" s="444"/>
    </row>
    <row r="1658" spans="1:43">
      <c r="A1658" s="93"/>
      <c r="B1658" s="93"/>
      <c r="C1658" s="93"/>
      <c r="D1658" s="93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102"/>
      <c r="Q1658" s="93"/>
      <c r="R1658" s="93"/>
      <c r="S1658" s="93"/>
      <c r="T1658" s="93"/>
      <c r="U1658" s="93">
        <v>112</v>
      </c>
      <c r="V1658" s="439">
        <v>151</v>
      </c>
      <c r="W1658" s="93">
        <v>112</v>
      </c>
      <c r="X1658" s="447">
        <v>160</v>
      </c>
      <c r="Y1658" s="193">
        <v>112</v>
      </c>
      <c r="Z1658" s="447">
        <v>178</v>
      </c>
      <c r="AA1658" s="186"/>
      <c r="AB1658" s="187"/>
      <c r="AC1658" s="93">
        <v>112</v>
      </c>
      <c r="AD1658" s="440">
        <v>67</v>
      </c>
      <c r="AE1658" s="93">
        <v>112</v>
      </c>
      <c r="AF1658" s="448">
        <v>58</v>
      </c>
      <c r="AG1658" s="193">
        <v>112</v>
      </c>
      <c r="AH1658" s="448">
        <v>76</v>
      </c>
      <c r="AI1658" s="186"/>
      <c r="AJ1658" s="187"/>
      <c r="AK1658" s="188"/>
      <c r="AL1658" s="93"/>
      <c r="AM1658" s="444"/>
      <c r="AN1658" s="444"/>
      <c r="AO1658" s="444"/>
      <c r="AP1658" s="444"/>
      <c r="AQ1658" s="444"/>
    </row>
    <row r="1659" spans="1:43">
      <c r="A1659" s="93"/>
      <c r="B1659" s="93"/>
      <c r="C1659" s="93"/>
      <c r="D1659" s="93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3"/>
      <c r="R1659" s="93"/>
      <c r="S1659" s="93"/>
      <c r="T1659" s="93"/>
      <c r="U1659" s="93">
        <v>113</v>
      </c>
      <c r="V1659" s="439">
        <v>283</v>
      </c>
      <c r="W1659" s="93">
        <v>113</v>
      </c>
      <c r="X1659" s="447">
        <v>311</v>
      </c>
      <c r="Y1659" s="193">
        <v>113</v>
      </c>
      <c r="Z1659" s="447">
        <v>307</v>
      </c>
      <c r="AA1659" s="186"/>
      <c r="AB1659" s="187"/>
      <c r="AC1659" s="93">
        <v>113</v>
      </c>
      <c r="AD1659" s="440">
        <v>127</v>
      </c>
      <c r="AE1659" s="93">
        <v>113</v>
      </c>
      <c r="AF1659" s="448">
        <v>119</v>
      </c>
      <c r="AG1659" s="193">
        <v>113</v>
      </c>
      <c r="AH1659" s="448">
        <v>108</v>
      </c>
      <c r="AI1659" s="186"/>
      <c r="AJ1659" s="187"/>
      <c r="AK1659" s="188"/>
      <c r="AL1659" s="93"/>
      <c r="AM1659" s="444"/>
      <c r="AN1659" s="444"/>
      <c r="AO1659" s="444"/>
      <c r="AP1659" s="444"/>
      <c r="AQ1659" s="444"/>
    </row>
    <row r="1660" spans="1:43">
      <c r="A1660" s="93"/>
      <c r="B1660" s="93"/>
      <c r="C1660" s="93"/>
      <c r="D1660" s="93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3"/>
      <c r="R1660" s="93"/>
      <c r="S1660" s="93"/>
      <c r="T1660" s="93"/>
      <c r="U1660" s="93">
        <v>114</v>
      </c>
      <c r="V1660" s="439">
        <v>342</v>
      </c>
      <c r="W1660" s="93">
        <v>114</v>
      </c>
      <c r="X1660" s="447">
        <v>328</v>
      </c>
      <c r="Y1660" s="193">
        <v>114</v>
      </c>
      <c r="Z1660" s="447">
        <v>285</v>
      </c>
      <c r="AA1660" s="186"/>
      <c r="AB1660" s="187"/>
      <c r="AC1660" s="93">
        <v>114</v>
      </c>
      <c r="AD1660" s="440">
        <v>87</v>
      </c>
      <c r="AE1660" s="93">
        <v>114</v>
      </c>
      <c r="AF1660" s="448">
        <v>59</v>
      </c>
      <c r="AG1660" s="193">
        <v>114</v>
      </c>
      <c r="AH1660" s="448">
        <v>66</v>
      </c>
      <c r="AI1660" s="186"/>
      <c r="AJ1660" s="187"/>
      <c r="AK1660" s="188"/>
      <c r="AL1660" s="93"/>
      <c r="AM1660" s="444"/>
      <c r="AN1660" s="444"/>
      <c r="AO1660" s="444"/>
      <c r="AP1660" s="444"/>
      <c r="AQ1660" s="444"/>
    </row>
    <row r="1661" spans="1:43">
      <c r="A1661" s="93"/>
      <c r="B1661" s="93"/>
      <c r="C1661" s="93"/>
      <c r="D1661" s="93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3"/>
      <c r="R1661" s="93"/>
      <c r="S1661" s="93"/>
      <c r="T1661" s="93"/>
      <c r="U1661" s="93">
        <v>115</v>
      </c>
      <c r="V1661" s="439">
        <v>106</v>
      </c>
      <c r="W1661" s="93">
        <v>115</v>
      </c>
      <c r="X1661" s="447">
        <v>104</v>
      </c>
      <c r="Y1661" s="193">
        <v>115</v>
      </c>
      <c r="Z1661" s="447">
        <v>85</v>
      </c>
      <c r="AA1661" s="186"/>
      <c r="AB1661" s="187"/>
      <c r="AC1661" s="93">
        <v>115</v>
      </c>
      <c r="AD1661" s="440">
        <v>43</v>
      </c>
      <c r="AE1661" s="93">
        <v>115</v>
      </c>
      <c r="AF1661" s="448">
        <v>57</v>
      </c>
      <c r="AG1661" s="193">
        <v>115</v>
      </c>
      <c r="AH1661" s="448">
        <v>70</v>
      </c>
      <c r="AI1661" s="186"/>
      <c r="AJ1661" s="187"/>
      <c r="AK1661" s="188"/>
      <c r="AL1661" s="93"/>
      <c r="AM1661" s="444"/>
      <c r="AN1661" s="444"/>
      <c r="AO1661" s="444"/>
      <c r="AP1661" s="444"/>
      <c r="AQ1661" s="444"/>
    </row>
    <row r="1662" spans="1:43">
      <c r="A1662" s="93"/>
      <c r="B1662" s="93"/>
      <c r="C1662" s="93"/>
      <c r="D1662" s="93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102"/>
      <c r="Q1662" s="93"/>
      <c r="R1662" s="93"/>
      <c r="S1662" s="93"/>
      <c r="T1662" s="93"/>
      <c r="U1662" s="93">
        <v>200</v>
      </c>
      <c r="V1662" s="439">
        <v>111</v>
      </c>
      <c r="W1662" s="93">
        <v>200</v>
      </c>
      <c r="X1662" s="447">
        <v>110</v>
      </c>
      <c r="Y1662" s="193">
        <v>200</v>
      </c>
      <c r="Z1662" s="447">
        <v>90</v>
      </c>
      <c r="AA1662" s="186"/>
      <c r="AB1662" s="187"/>
      <c r="AC1662" s="93">
        <v>200</v>
      </c>
      <c r="AD1662" s="440">
        <v>42</v>
      </c>
      <c r="AE1662" s="93">
        <v>200</v>
      </c>
      <c r="AF1662" s="448">
        <v>53</v>
      </c>
      <c r="AG1662" s="193">
        <v>200</v>
      </c>
      <c r="AH1662" s="448">
        <v>49</v>
      </c>
      <c r="AI1662" s="186"/>
      <c r="AJ1662" s="187"/>
      <c r="AK1662" s="188"/>
      <c r="AL1662" s="93"/>
      <c r="AM1662" s="444"/>
      <c r="AN1662" s="444"/>
      <c r="AO1662" s="444"/>
      <c r="AP1662" s="444"/>
      <c r="AQ1662" s="444"/>
    </row>
    <row r="1663" spans="1:43">
      <c r="A1663" s="93"/>
      <c r="B1663" s="93"/>
      <c r="C1663" s="93"/>
      <c r="D1663" s="93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3"/>
      <c r="R1663" s="93"/>
      <c r="S1663" s="93"/>
      <c r="T1663" s="93"/>
      <c r="U1663" s="93">
        <v>202</v>
      </c>
      <c r="V1663" s="439">
        <v>2693</v>
      </c>
      <c r="W1663" s="93">
        <v>202</v>
      </c>
      <c r="X1663" s="447">
        <v>2762</v>
      </c>
      <c r="Y1663" s="193">
        <v>202</v>
      </c>
      <c r="Z1663" s="447">
        <v>2588</v>
      </c>
      <c r="AA1663" s="186"/>
      <c r="AB1663" s="187"/>
      <c r="AC1663" s="93">
        <v>202</v>
      </c>
      <c r="AD1663" s="440">
        <v>487</v>
      </c>
      <c r="AE1663" s="93">
        <v>202</v>
      </c>
      <c r="AF1663" s="448">
        <v>438</v>
      </c>
      <c r="AG1663" s="193">
        <v>202</v>
      </c>
      <c r="AH1663" s="448">
        <v>504</v>
      </c>
      <c r="AI1663" s="186"/>
      <c r="AJ1663" s="187"/>
      <c r="AK1663" s="188"/>
      <c r="AL1663" s="93"/>
      <c r="AM1663" s="444"/>
      <c r="AN1663" s="444"/>
      <c r="AO1663" s="444"/>
      <c r="AP1663" s="444"/>
      <c r="AQ1663" s="444"/>
    </row>
    <row r="1664" spans="1:43">
      <c r="A1664" s="93"/>
      <c r="B1664" s="93"/>
      <c r="C1664" s="93"/>
      <c r="D1664" s="93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3"/>
      <c r="R1664" s="93"/>
      <c r="S1664" s="93"/>
      <c r="T1664" s="93"/>
      <c r="U1664" s="93">
        <v>203</v>
      </c>
      <c r="V1664" s="439">
        <v>291</v>
      </c>
      <c r="W1664" s="93">
        <v>203</v>
      </c>
      <c r="X1664" s="447">
        <v>287</v>
      </c>
      <c r="Y1664" s="193">
        <v>203</v>
      </c>
      <c r="Z1664" s="447">
        <v>284</v>
      </c>
      <c r="AA1664" s="186"/>
      <c r="AB1664" s="187"/>
      <c r="AC1664" s="93">
        <v>203</v>
      </c>
      <c r="AD1664" s="440">
        <v>120</v>
      </c>
      <c r="AE1664" s="93">
        <v>203</v>
      </c>
      <c r="AF1664" s="448">
        <v>136</v>
      </c>
      <c r="AG1664" s="193">
        <v>203</v>
      </c>
      <c r="AH1664" s="448">
        <v>138</v>
      </c>
      <c r="AI1664" s="186"/>
      <c r="AJ1664" s="187"/>
      <c r="AK1664" s="188"/>
      <c r="AL1664" s="93"/>
      <c r="AM1664" s="444"/>
      <c r="AN1664" s="444"/>
      <c r="AO1664" s="444"/>
      <c r="AP1664" s="444"/>
      <c r="AQ1664" s="444"/>
    </row>
    <row r="1665" spans="1:43">
      <c r="A1665" s="93"/>
      <c r="B1665" s="93"/>
      <c r="C1665" s="93"/>
      <c r="D1665" s="93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3"/>
      <c r="R1665" s="93"/>
      <c r="S1665" s="93"/>
      <c r="T1665" s="93"/>
      <c r="U1665" s="93">
        <v>204</v>
      </c>
      <c r="V1665" s="439">
        <v>1129</v>
      </c>
      <c r="W1665" s="93">
        <v>204</v>
      </c>
      <c r="X1665" s="447">
        <v>1191</v>
      </c>
      <c r="Y1665" s="193">
        <v>204</v>
      </c>
      <c r="Z1665" s="447">
        <v>1060</v>
      </c>
      <c r="AA1665" s="186"/>
      <c r="AB1665" s="187"/>
      <c r="AC1665" s="93">
        <v>204</v>
      </c>
      <c r="AD1665" s="440">
        <v>377</v>
      </c>
      <c r="AE1665" s="93">
        <v>204</v>
      </c>
      <c r="AF1665" s="448">
        <v>355</v>
      </c>
      <c r="AG1665" s="193">
        <v>204</v>
      </c>
      <c r="AH1665" s="448">
        <v>401</v>
      </c>
      <c r="AI1665" s="186"/>
      <c r="AJ1665" s="187"/>
      <c r="AK1665" s="188"/>
      <c r="AL1665" s="93"/>
      <c r="AM1665" s="444"/>
      <c r="AN1665" s="444"/>
      <c r="AO1665" s="444"/>
      <c r="AP1665" s="444"/>
      <c r="AQ1665" s="444"/>
    </row>
    <row r="1666" spans="1:43" ht="19.5" customHeight="1">
      <c r="A1666" s="93"/>
      <c r="B1666" s="93"/>
      <c r="C1666" s="93"/>
      <c r="D1666" s="93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3"/>
      <c r="R1666" s="93"/>
      <c r="S1666" s="93"/>
      <c r="T1666" s="93"/>
      <c r="U1666" s="93">
        <v>205</v>
      </c>
      <c r="V1666" s="439">
        <v>244</v>
      </c>
      <c r="W1666" s="93">
        <v>205</v>
      </c>
      <c r="X1666" s="447">
        <v>240</v>
      </c>
      <c r="Y1666" s="193">
        <v>205</v>
      </c>
      <c r="Z1666" s="447">
        <v>215</v>
      </c>
      <c r="AA1666" s="186"/>
      <c r="AB1666" s="187"/>
      <c r="AC1666" s="93">
        <v>205</v>
      </c>
      <c r="AD1666" s="440">
        <v>40</v>
      </c>
      <c r="AE1666" s="93">
        <v>205</v>
      </c>
      <c r="AF1666" s="448">
        <v>33</v>
      </c>
      <c r="AG1666" s="193">
        <v>205</v>
      </c>
      <c r="AH1666" s="448">
        <v>32</v>
      </c>
      <c r="AI1666" s="186"/>
      <c r="AJ1666" s="187"/>
      <c r="AK1666" s="188"/>
      <c r="AL1666" s="93"/>
      <c r="AM1666" s="444"/>
      <c r="AN1666" s="444"/>
      <c r="AO1666" s="444"/>
      <c r="AP1666" s="444"/>
      <c r="AQ1666" s="444"/>
    </row>
    <row r="1667" spans="1:43">
      <c r="A1667" s="93"/>
      <c r="B1667" s="93"/>
      <c r="C1667" s="93"/>
      <c r="D1667" s="93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3"/>
      <c r="R1667" s="93"/>
      <c r="S1667" s="93"/>
      <c r="T1667" s="93"/>
      <c r="U1667" s="93">
        <v>206</v>
      </c>
      <c r="V1667" s="439">
        <v>146</v>
      </c>
      <c r="W1667" s="93">
        <v>206</v>
      </c>
      <c r="X1667" s="447">
        <v>152</v>
      </c>
      <c r="Y1667" s="193">
        <v>206</v>
      </c>
      <c r="Z1667" s="447">
        <v>152</v>
      </c>
      <c r="AA1667" s="186"/>
      <c r="AB1667" s="187"/>
      <c r="AC1667" s="93">
        <v>206</v>
      </c>
      <c r="AD1667" s="440">
        <v>69</v>
      </c>
      <c r="AE1667" s="93">
        <v>206</v>
      </c>
      <c r="AF1667" s="448">
        <v>48</v>
      </c>
      <c r="AG1667" s="193">
        <v>206</v>
      </c>
      <c r="AH1667" s="448">
        <v>59</v>
      </c>
      <c r="AI1667" s="186"/>
      <c r="AJ1667" s="187"/>
      <c r="AK1667" s="188"/>
      <c r="AL1667" s="93"/>
      <c r="AM1667" s="444"/>
      <c r="AN1667" s="444"/>
      <c r="AO1667" s="444"/>
      <c r="AP1667" s="444"/>
      <c r="AQ1667" s="444"/>
    </row>
    <row r="1668" spans="1:43">
      <c r="A1668" s="93"/>
      <c r="B1668" s="93"/>
      <c r="C1668" s="93"/>
      <c r="D1668" s="93"/>
      <c r="E1668" s="93"/>
      <c r="F1668" s="93"/>
      <c r="G1668" s="93"/>
      <c r="H1668" s="93"/>
      <c r="I1668" s="93"/>
      <c r="J1668" s="93"/>
      <c r="K1668" s="93"/>
      <c r="L1668" s="93"/>
      <c r="M1668" s="93"/>
      <c r="N1668" s="117"/>
      <c r="O1668" s="117"/>
      <c r="P1668" s="93"/>
      <c r="Q1668" s="93"/>
      <c r="R1668" s="93"/>
      <c r="S1668" s="93"/>
      <c r="T1668" s="93"/>
      <c r="U1668" s="93">
        <v>207</v>
      </c>
      <c r="V1668" s="439">
        <v>94</v>
      </c>
      <c r="W1668" s="93">
        <v>207</v>
      </c>
      <c r="X1668" s="447">
        <v>69</v>
      </c>
      <c r="Y1668" s="193">
        <v>207</v>
      </c>
      <c r="Z1668" s="447">
        <v>72</v>
      </c>
      <c r="AA1668" s="186"/>
      <c r="AB1668" s="187"/>
      <c r="AC1668" s="93">
        <v>207</v>
      </c>
      <c r="AD1668" s="440">
        <v>123</v>
      </c>
      <c r="AE1668" s="93">
        <v>207</v>
      </c>
      <c r="AF1668" s="448">
        <v>116</v>
      </c>
      <c r="AG1668" s="193">
        <v>207</v>
      </c>
      <c r="AH1668" s="448">
        <v>85</v>
      </c>
      <c r="AI1668" s="186"/>
      <c r="AJ1668" s="187"/>
      <c r="AK1668" s="188"/>
      <c r="AL1668" s="93"/>
      <c r="AM1668" s="444"/>
      <c r="AN1668" s="444"/>
      <c r="AO1668" s="444"/>
      <c r="AP1668" s="444"/>
      <c r="AQ1668" s="444"/>
    </row>
    <row r="1669" spans="1:43">
      <c r="A1669" s="93"/>
      <c r="B1669" s="93"/>
      <c r="C1669" s="93"/>
      <c r="D1669" s="93"/>
      <c r="E1669" s="93"/>
      <c r="F1669" s="93"/>
      <c r="G1669" s="93"/>
      <c r="H1669" s="93"/>
      <c r="I1669" s="93"/>
      <c r="J1669" s="93"/>
      <c r="K1669" s="93"/>
      <c r="L1669" s="93"/>
      <c r="M1669" s="93"/>
      <c r="N1669" s="117"/>
      <c r="O1669" s="117"/>
      <c r="P1669" s="93"/>
      <c r="Q1669" s="93"/>
      <c r="R1669" s="93"/>
      <c r="S1669" s="93"/>
      <c r="T1669" s="93"/>
      <c r="U1669" s="93">
        <v>208</v>
      </c>
      <c r="V1669" s="439">
        <v>100</v>
      </c>
      <c r="W1669" s="93">
        <v>208</v>
      </c>
      <c r="X1669" s="447">
        <v>102</v>
      </c>
      <c r="Y1669" s="193">
        <v>208</v>
      </c>
      <c r="Z1669" s="447">
        <v>105</v>
      </c>
      <c r="AA1669" s="186"/>
      <c r="AB1669" s="187"/>
      <c r="AC1669" s="93">
        <v>208</v>
      </c>
      <c r="AD1669" s="440">
        <v>22</v>
      </c>
      <c r="AE1669" s="93">
        <v>208</v>
      </c>
      <c r="AF1669" s="448">
        <v>22</v>
      </c>
      <c r="AG1669" s="193">
        <v>208</v>
      </c>
      <c r="AH1669" s="448">
        <v>35</v>
      </c>
      <c r="AI1669" s="186"/>
      <c r="AJ1669" s="187"/>
      <c r="AK1669" s="188"/>
      <c r="AL1669" s="93"/>
      <c r="AM1669" s="444"/>
      <c r="AN1669" s="444"/>
      <c r="AO1669" s="444"/>
      <c r="AP1669" s="444"/>
      <c r="AQ1669" s="444"/>
    </row>
    <row r="1670" spans="1:43">
      <c r="A1670" s="93"/>
      <c r="B1670" s="93"/>
      <c r="C1670" s="93"/>
      <c r="D1670" s="93"/>
      <c r="E1670" s="93"/>
      <c r="F1670" s="93"/>
      <c r="G1670" s="93"/>
      <c r="H1670" s="93"/>
      <c r="I1670" s="93"/>
      <c r="J1670" s="93"/>
      <c r="K1670" s="93"/>
      <c r="L1670" s="93"/>
      <c r="M1670" s="93"/>
      <c r="N1670" s="117"/>
      <c r="O1670" s="117"/>
      <c r="P1670" s="93"/>
      <c r="Q1670" s="93"/>
      <c r="R1670" s="93"/>
      <c r="S1670" s="93"/>
      <c r="T1670" s="93"/>
      <c r="U1670" s="93">
        <v>209</v>
      </c>
      <c r="V1670" s="439">
        <v>89</v>
      </c>
      <c r="W1670" s="93">
        <v>209</v>
      </c>
      <c r="X1670" s="447">
        <v>83</v>
      </c>
      <c r="Y1670" s="193">
        <v>209</v>
      </c>
      <c r="Z1670" s="447">
        <v>106</v>
      </c>
      <c r="AA1670" s="186"/>
      <c r="AB1670" s="187"/>
      <c r="AC1670" s="93">
        <v>209</v>
      </c>
      <c r="AD1670" s="440">
        <v>37</v>
      </c>
      <c r="AE1670" s="93">
        <v>209</v>
      </c>
      <c r="AF1670" s="448">
        <v>29</v>
      </c>
      <c r="AG1670" s="193">
        <v>209</v>
      </c>
      <c r="AH1670" s="448">
        <v>11</v>
      </c>
      <c r="AI1670" s="186"/>
      <c r="AJ1670" s="187"/>
      <c r="AK1670" s="188"/>
      <c r="AL1670" s="93"/>
      <c r="AM1670" s="444"/>
      <c r="AN1670" s="444"/>
      <c r="AO1670" s="444"/>
      <c r="AP1670" s="444"/>
      <c r="AQ1670" s="444"/>
    </row>
    <row r="1671" spans="1:43">
      <c r="A1671" s="93"/>
      <c r="B1671" s="93"/>
      <c r="C1671" s="93"/>
      <c r="D1671" s="93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3"/>
      <c r="R1671" s="93"/>
      <c r="S1671" s="93"/>
      <c r="T1671" s="93"/>
      <c r="U1671" s="93">
        <v>210</v>
      </c>
      <c r="V1671" s="439">
        <v>497</v>
      </c>
      <c r="W1671" s="93">
        <v>210</v>
      </c>
      <c r="X1671" s="447">
        <v>538</v>
      </c>
      <c r="Y1671" s="193">
        <v>210</v>
      </c>
      <c r="Z1671" s="447">
        <v>526</v>
      </c>
      <c r="AA1671" s="186"/>
      <c r="AB1671" s="187"/>
      <c r="AC1671" s="93">
        <v>210</v>
      </c>
      <c r="AD1671" s="440">
        <v>178</v>
      </c>
      <c r="AE1671" s="93">
        <v>210</v>
      </c>
      <c r="AF1671" s="448">
        <v>145</v>
      </c>
      <c r="AG1671" s="193">
        <v>210</v>
      </c>
      <c r="AH1671" s="448">
        <v>128</v>
      </c>
      <c r="AI1671" s="186"/>
      <c r="AJ1671" s="187"/>
      <c r="AK1671" s="188"/>
      <c r="AL1671" s="93"/>
      <c r="AM1671" s="444"/>
      <c r="AN1671" s="444"/>
      <c r="AO1671" s="444"/>
      <c r="AP1671" s="444"/>
      <c r="AQ1671" s="444"/>
    </row>
    <row r="1672" spans="1:43">
      <c r="A1672" s="93"/>
      <c r="B1672" s="93"/>
      <c r="C1672" s="93"/>
      <c r="D1672" s="93"/>
      <c r="E1672" s="93"/>
      <c r="F1672" s="93"/>
      <c r="G1672" s="93"/>
      <c r="H1672" s="93"/>
      <c r="I1672" s="93"/>
      <c r="J1672" s="93"/>
      <c r="K1672" s="93"/>
      <c r="L1672" s="93"/>
      <c r="M1672" s="93"/>
      <c r="N1672" s="18"/>
      <c r="O1672" s="18"/>
      <c r="P1672" s="93"/>
      <c r="Q1672" s="93"/>
      <c r="R1672" s="93"/>
      <c r="S1672" s="93"/>
      <c r="T1672" s="93"/>
      <c r="U1672" s="93">
        <v>211</v>
      </c>
      <c r="V1672" s="439">
        <v>229</v>
      </c>
      <c r="W1672" s="93">
        <v>211</v>
      </c>
      <c r="X1672" s="447">
        <v>199</v>
      </c>
      <c r="Y1672" s="193">
        <v>211</v>
      </c>
      <c r="Z1672" s="447">
        <v>208</v>
      </c>
      <c r="AA1672" s="186"/>
      <c r="AB1672" s="187"/>
      <c r="AC1672" s="93">
        <v>211</v>
      </c>
      <c r="AD1672" s="440">
        <v>92</v>
      </c>
      <c r="AE1672" s="93">
        <v>211</v>
      </c>
      <c r="AF1672" s="448">
        <v>119</v>
      </c>
      <c r="AG1672" s="193">
        <v>211</v>
      </c>
      <c r="AH1672" s="448">
        <v>90</v>
      </c>
      <c r="AI1672" s="186"/>
      <c r="AJ1672" s="187"/>
      <c r="AK1672" s="188"/>
      <c r="AL1672" s="93"/>
      <c r="AM1672" s="444"/>
      <c r="AN1672" s="444"/>
      <c r="AO1672" s="444"/>
      <c r="AP1672" s="444"/>
      <c r="AQ1672" s="444"/>
    </row>
    <row r="1673" spans="1:43">
      <c r="A1673" s="93"/>
      <c r="B1673" s="93"/>
      <c r="C1673" s="93"/>
      <c r="D1673" s="93"/>
      <c r="E1673" s="93"/>
      <c r="F1673" s="93"/>
      <c r="G1673" s="93"/>
      <c r="H1673" s="93"/>
      <c r="I1673" s="93"/>
      <c r="J1673" s="93"/>
      <c r="K1673" s="93"/>
      <c r="L1673" s="93"/>
      <c r="M1673" s="93"/>
      <c r="N1673" s="18"/>
      <c r="O1673" s="18"/>
      <c r="P1673" s="93"/>
      <c r="Q1673" s="93"/>
      <c r="R1673" s="93"/>
      <c r="S1673" s="93"/>
      <c r="T1673" s="93"/>
      <c r="U1673" s="93">
        <v>212</v>
      </c>
      <c r="V1673" s="439">
        <v>68</v>
      </c>
      <c r="W1673" s="93">
        <v>212</v>
      </c>
      <c r="X1673" s="447">
        <v>71</v>
      </c>
      <c r="Y1673" s="193">
        <v>212</v>
      </c>
      <c r="Z1673" s="447">
        <v>57</v>
      </c>
      <c r="AA1673" s="186"/>
      <c r="AB1673" s="187"/>
      <c r="AC1673" s="93">
        <v>212</v>
      </c>
      <c r="AD1673" s="440">
        <v>30</v>
      </c>
      <c r="AE1673" s="93">
        <v>212</v>
      </c>
      <c r="AF1673" s="448">
        <v>23</v>
      </c>
      <c r="AG1673" s="193">
        <v>212</v>
      </c>
      <c r="AH1673" s="448">
        <v>23</v>
      </c>
      <c r="AI1673" s="186"/>
      <c r="AJ1673" s="187"/>
      <c r="AK1673" s="188"/>
      <c r="AL1673" s="93"/>
      <c r="AM1673" s="444"/>
      <c r="AN1673" s="444"/>
      <c r="AO1673" s="444"/>
      <c r="AP1673" s="444"/>
      <c r="AQ1673" s="444"/>
    </row>
    <row r="1674" spans="1:43">
      <c r="A1674" s="93"/>
      <c r="B1674" s="93"/>
      <c r="C1674" s="93"/>
      <c r="D1674" s="93"/>
      <c r="E1674" s="93"/>
      <c r="F1674" s="93"/>
      <c r="G1674" s="93"/>
      <c r="H1674" s="93"/>
      <c r="I1674" s="93"/>
      <c r="J1674" s="93"/>
      <c r="K1674" s="93"/>
      <c r="L1674" s="93"/>
      <c r="M1674" s="93"/>
      <c r="N1674" s="18"/>
      <c r="O1674" s="18"/>
      <c r="P1674" s="93"/>
      <c r="Q1674" s="93"/>
      <c r="R1674" s="93"/>
      <c r="S1674" s="93"/>
      <c r="T1674" s="93"/>
      <c r="U1674" s="93">
        <v>214</v>
      </c>
      <c r="V1674" s="439">
        <v>891</v>
      </c>
      <c r="W1674" s="93">
        <v>214</v>
      </c>
      <c r="X1674" s="447">
        <v>894</v>
      </c>
      <c r="Y1674" s="193">
        <v>214</v>
      </c>
      <c r="Z1674" s="447">
        <v>887</v>
      </c>
      <c r="AA1674" s="186"/>
      <c r="AB1674" s="187"/>
      <c r="AC1674" s="93">
        <v>214</v>
      </c>
      <c r="AD1674" s="440">
        <v>228</v>
      </c>
      <c r="AE1674" s="93">
        <v>214</v>
      </c>
      <c r="AF1674" s="448">
        <v>217</v>
      </c>
      <c r="AG1674" s="193">
        <v>214</v>
      </c>
      <c r="AH1674" s="448">
        <v>145</v>
      </c>
      <c r="AI1674" s="186"/>
      <c r="AJ1674" s="187"/>
      <c r="AK1674" s="188"/>
      <c r="AL1674" s="93"/>
      <c r="AM1674" s="444"/>
      <c r="AN1674" s="444"/>
      <c r="AO1674" s="444"/>
      <c r="AP1674" s="444"/>
      <c r="AQ1674" s="444"/>
    </row>
    <row r="1675" spans="1:43">
      <c r="A1675" s="93"/>
      <c r="B1675" s="93"/>
      <c r="C1675" s="93"/>
      <c r="D1675" s="93"/>
      <c r="E1675" s="93"/>
      <c r="F1675" s="93"/>
      <c r="G1675" s="93"/>
      <c r="H1675" s="93"/>
      <c r="I1675" s="93"/>
      <c r="J1675" s="93"/>
      <c r="K1675" s="93"/>
      <c r="L1675" s="93"/>
      <c r="M1675" s="93"/>
      <c r="N1675" s="18"/>
      <c r="O1675" s="18"/>
      <c r="P1675" s="93"/>
      <c r="Q1675" s="93"/>
      <c r="R1675" s="93"/>
      <c r="S1675" s="93"/>
      <c r="T1675" s="93"/>
      <c r="U1675" s="93">
        <v>215</v>
      </c>
      <c r="V1675" s="439">
        <v>288</v>
      </c>
      <c r="W1675" s="93">
        <v>215</v>
      </c>
      <c r="X1675" s="447">
        <v>285</v>
      </c>
      <c r="Y1675" s="193">
        <v>215</v>
      </c>
      <c r="Z1675" s="447">
        <v>271</v>
      </c>
      <c r="AA1675" s="186"/>
      <c r="AB1675" s="187"/>
      <c r="AC1675" s="93">
        <v>215</v>
      </c>
      <c r="AD1675" s="440">
        <v>72</v>
      </c>
      <c r="AE1675" s="93">
        <v>215</v>
      </c>
      <c r="AF1675" s="448">
        <v>81</v>
      </c>
      <c r="AG1675" s="193">
        <v>215</v>
      </c>
      <c r="AH1675" s="448">
        <v>84</v>
      </c>
      <c r="AI1675" s="186"/>
      <c r="AJ1675" s="187"/>
      <c r="AK1675" s="188"/>
      <c r="AL1675" s="93"/>
      <c r="AM1675" s="444"/>
      <c r="AN1675" s="444"/>
      <c r="AO1675" s="444"/>
      <c r="AP1675" s="444"/>
      <c r="AQ1675" s="444"/>
    </row>
    <row r="1676" spans="1:43">
      <c r="A1676" s="93"/>
      <c r="B1676" s="93"/>
      <c r="C1676" s="93"/>
      <c r="D1676" s="93"/>
      <c r="E1676" s="93"/>
      <c r="F1676" s="93"/>
      <c r="G1676" s="93"/>
      <c r="H1676" s="93"/>
      <c r="I1676" s="93"/>
      <c r="J1676" s="93"/>
      <c r="K1676" s="93"/>
      <c r="L1676" s="93"/>
      <c r="M1676" s="93"/>
      <c r="N1676" s="18"/>
      <c r="O1676" s="18"/>
      <c r="P1676" s="93"/>
      <c r="Q1676" s="93"/>
      <c r="R1676" s="93"/>
      <c r="S1676" s="93"/>
      <c r="T1676" s="93"/>
      <c r="U1676" s="93">
        <v>216</v>
      </c>
      <c r="V1676" s="439">
        <v>137</v>
      </c>
      <c r="W1676" s="93">
        <v>216</v>
      </c>
      <c r="X1676" s="447">
        <v>123</v>
      </c>
      <c r="Y1676" s="193">
        <v>216</v>
      </c>
      <c r="Z1676" s="447">
        <v>143</v>
      </c>
      <c r="AA1676" s="186"/>
      <c r="AB1676" s="187"/>
      <c r="AC1676" s="93">
        <v>216</v>
      </c>
      <c r="AD1676" s="440">
        <v>24</v>
      </c>
      <c r="AE1676" s="93">
        <v>216</v>
      </c>
      <c r="AF1676" s="448">
        <v>27</v>
      </c>
      <c r="AG1676" s="193">
        <v>216</v>
      </c>
      <c r="AH1676" s="448">
        <v>26</v>
      </c>
      <c r="AI1676" s="186"/>
      <c r="AJ1676" s="187"/>
      <c r="AK1676" s="188"/>
      <c r="AL1676" s="93"/>
      <c r="AM1676" s="444"/>
      <c r="AN1676" s="444"/>
      <c r="AO1676" s="444"/>
      <c r="AP1676" s="444"/>
      <c r="AQ1676" s="444"/>
    </row>
    <row r="1677" spans="1:43">
      <c r="A1677" s="93"/>
      <c r="B1677" s="93"/>
      <c r="C1677" s="93"/>
      <c r="D1677" s="93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3"/>
      <c r="R1677" s="93"/>
      <c r="S1677" s="93"/>
      <c r="T1677" s="93"/>
      <c r="U1677" s="93">
        <v>217</v>
      </c>
      <c r="V1677" s="439">
        <v>77</v>
      </c>
      <c r="W1677" s="93">
        <v>217</v>
      </c>
      <c r="X1677" s="447">
        <v>67</v>
      </c>
      <c r="Y1677" s="193">
        <v>217</v>
      </c>
      <c r="Z1677" s="447">
        <v>45</v>
      </c>
      <c r="AA1677" s="186"/>
      <c r="AB1677" s="187"/>
      <c r="AC1677" s="93">
        <v>217</v>
      </c>
      <c r="AD1677" s="440">
        <v>32</v>
      </c>
      <c r="AE1677" s="93">
        <v>217</v>
      </c>
      <c r="AF1677" s="448">
        <v>34</v>
      </c>
      <c r="AG1677" s="193">
        <v>217</v>
      </c>
      <c r="AH1677" s="448">
        <v>27</v>
      </c>
      <c r="AI1677" s="186"/>
      <c r="AJ1677" s="187"/>
      <c r="AK1677" s="188"/>
      <c r="AL1677" s="93"/>
      <c r="AM1677" s="444"/>
      <c r="AN1677" s="444"/>
      <c r="AO1677" s="444"/>
      <c r="AP1677" s="444"/>
      <c r="AQ1677" s="444"/>
    </row>
    <row r="1678" spans="1:43">
      <c r="A1678" s="93"/>
      <c r="B1678" s="93"/>
      <c r="C1678" s="93"/>
      <c r="D1678" s="93"/>
      <c r="E1678" s="93"/>
      <c r="F1678" s="93"/>
      <c r="G1678" s="93"/>
      <c r="H1678" s="93"/>
      <c r="I1678" s="93"/>
      <c r="J1678" s="93"/>
      <c r="K1678" s="93"/>
      <c r="L1678" s="93"/>
      <c r="M1678" s="93"/>
      <c r="N1678" s="18"/>
      <c r="O1678" s="18"/>
      <c r="P1678" s="93"/>
      <c r="Q1678" s="93"/>
      <c r="R1678" s="93"/>
      <c r="S1678" s="93"/>
      <c r="T1678" s="93"/>
      <c r="U1678" s="93">
        <v>218</v>
      </c>
      <c r="V1678" s="439">
        <v>207</v>
      </c>
      <c r="W1678" s="93">
        <v>218</v>
      </c>
      <c r="X1678" s="447">
        <v>188</v>
      </c>
      <c r="Y1678" s="193">
        <v>218</v>
      </c>
      <c r="Z1678" s="447">
        <v>187</v>
      </c>
      <c r="AA1678" s="186"/>
      <c r="AB1678" s="187"/>
      <c r="AC1678" s="93">
        <v>218</v>
      </c>
      <c r="AD1678" s="440">
        <v>62</v>
      </c>
      <c r="AE1678" s="93">
        <v>218</v>
      </c>
      <c r="AF1678" s="448">
        <v>70</v>
      </c>
      <c r="AG1678" s="193">
        <v>218</v>
      </c>
      <c r="AH1678" s="448">
        <v>60</v>
      </c>
      <c r="AI1678" s="186"/>
      <c r="AJ1678" s="187"/>
      <c r="AK1678" s="188"/>
      <c r="AL1678" s="93"/>
      <c r="AM1678" s="444"/>
      <c r="AN1678" s="444"/>
      <c r="AO1678" s="444"/>
      <c r="AP1678" s="444"/>
      <c r="AQ1678" s="444"/>
    </row>
    <row r="1679" spans="1:43">
      <c r="A1679" s="93"/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3"/>
      <c r="R1679" s="93"/>
      <c r="S1679" s="93"/>
      <c r="T1679" s="93"/>
      <c r="U1679" s="93">
        <v>219</v>
      </c>
      <c r="V1679" s="439">
        <v>111</v>
      </c>
      <c r="W1679" s="93">
        <v>219</v>
      </c>
      <c r="X1679" s="447">
        <v>104</v>
      </c>
      <c r="Y1679" s="193">
        <v>219</v>
      </c>
      <c r="Z1679" s="447">
        <v>124</v>
      </c>
      <c r="AA1679" s="186"/>
      <c r="AB1679" s="187"/>
      <c r="AC1679" s="93">
        <v>219</v>
      </c>
      <c r="AD1679" s="440">
        <v>19</v>
      </c>
      <c r="AE1679" s="93">
        <v>219</v>
      </c>
      <c r="AF1679" s="448">
        <v>30</v>
      </c>
      <c r="AG1679" s="193">
        <v>219</v>
      </c>
      <c r="AH1679" s="448">
        <v>15</v>
      </c>
      <c r="AI1679" s="186"/>
      <c r="AJ1679" s="187"/>
      <c r="AK1679" s="188"/>
      <c r="AL1679" s="93"/>
      <c r="AM1679" s="444"/>
      <c r="AN1679" s="444"/>
      <c r="AO1679" s="444"/>
      <c r="AP1679" s="444"/>
      <c r="AQ1679" s="444"/>
    </row>
    <row r="1680" spans="1:43">
      <c r="A1680" s="93"/>
      <c r="B1680" s="93"/>
      <c r="C1680" s="93"/>
      <c r="D1680" s="93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3"/>
      <c r="R1680" s="93"/>
      <c r="S1680" s="93"/>
      <c r="T1680" s="93"/>
      <c r="U1680" s="93">
        <v>220</v>
      </c>
      <c r="V1680" s="439">
        <v>72</v>
      </c>
      <c r="W1680" s="93">
        <v>220</v>
      </c>
      <c r="X1680" s="447">
        <v>73</v>
      </c>
      <c r="Y1680" s="193">
        <v>220</v>
      </c>
      <c r="Z1680" s="447">
        <v>61</v>
      </c>
      <c r="AA1680" s="186"/>
      <c r="AB1680" s="187"/>
      <c r="AC1680" s="93">
        <v>220</v>
      </c>
      <c r="AD1680" s="440">
        <v>23</v>
      </c>
      <c r="AE1680" s="93">
        <v>220</v>
      </c>
      <c r="AF1680" s="448">
        <v>18</v>
      </c>
      <c r="AG1680" s="193">
        <v>220</v>
      </c>
      <c r="AH1680" s="448">
        <v>29</v>
      </c>
      <c r="AI1680" s="186"/>
      <c r="AJ1680" s="187"/>
      <c r="AK1680" s="188"/>
      <c r="AL1680" s="93"/>
      <c r="AM1680" s="444"/>
      <c r="AN1680" s="444"/>
      <c r="AO1680" s="444"/>
      <c r="AP1680" s="444"/>
      <c r="AQ1680" s="444"/>
    </row>
    <row r="1681" spans="1:43">
      <c r="A1681" s="93"/>
      <c r="B1681" s="93"/>
      <c r="C1681" s="93"/>
      <c r="D1681" s="93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3"/>
      <c r="R1681" s="93"/>
      <c r="S1681" s="93"/>
      <c r="T1681" s="93"/>
      <c r="U1681" s="93">
        <v>223</v>
      </c>
      <c r="V1681" s="439">
        <v>89</v>
      </c>
      <c r="W1681" s="93">
        <v>223</v>
      </c>
      <c r="X1681" s="447">
        <v>104</v>
      </c>
      <c r="Y1681" s="193">
        <v>223</v>
      </c>
      <c r="Z1681" s="447">
        <v>99</v>
      </c>
      <c r="AA1681" s="186"/>
      <c r="AB1681" s="187"/>
      <c r="AC1681" s="93">
        <v>223</v>
      </c>
      <c r="AD1681" s="440">
        <v>36</v>
      </c>
      <c r="AE1681" s="93">
        <v>223</v>
      </c>
      <c r="AF1681" s="448">
        <v>51</v>
      </c>
      <c r="AG1681" s="193">
        <v>223</v>
      </c>
      <c r="AH1681" s="448">
        <v>51</v>
      </c>
      <c r="AI1681" s="186"/>
      <c r="AJ1681" s="187"/>
      <c r="AK1681" s="188"/>
      <c r="AL1681" s="93"/>
      <c r="AM1681" s="444"/>
      <c r="AN1681" s="444"/>
      <c r="AO1681" s="444"/>
      <c r="AP1681" s="444"/>
      <c r="AQ1681" s="444"/>
    </row>
    <row r="1682" spans="1:43">
      <c r="A1682" s="93"/>
      <c r="B1682" s="93"/>
      <c r="C1682" s="93"/>
      <c r="D1682" s="93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3"/>
      <c r="R1682" s="93"/>
      <c r="S1682" s="93"/>
      <c r="T1682" s="93"/>
      <c r="U1682" s="93">
        <v>224</v>
      </c>
      <c r="V1682" s="439">
        <v>64</v>
      </c>
      <c r="W1682" s="93">
        <v>224</v>
      </c>
      <c r="X1682" s="447">
        <v>88</v>
      </c>
      <c r="Y1682" s="193">
        <v>224</v>
      </c>
      <c r="Z1682" s="447">
        <v>92</v>
      </c>
      <c r="AA1682" s="186"/>
      <c r="AB1682" s="187"/>
      <c r="AC1682" s="93">
        <v>224</v>
      </c>
      <c r="AD1682" s="440">
        <v>35</v>
      </c>
      <c r="AE1682" s="93">
        <v>224</v>
      </c>
      <c r="AF1682" s="448">
        <v>48</v>
      </c>
      <c r="AG1682" s="193">
        <v>224</v>
      </c>
      <c r="AH1682" s="448">
        <v>22</v>
      </c>
      <c r="AI1682" s="186"/>
      <c r="AJ1682" s="187"/>
      <c r="AK1682" s="188"/>
      <c r="AL1682" s="93"/>
      <c r="AM1682" s="444"/>
      <c r="AN1682" s="444"/>
      <c r="AO1682" s="444"/>
      <c r="AP1682" s="444"/>
      <c r="AQ1682" s="444"/>
    </row>
    <row r="1683" spans="1:43">
      <c r="A1683" s="93"/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3"/>
      <c r="R1683" s="93"/>
      <c r="S1683" s="93"/>
      <c r="T1683" s="93"/>
      <c r="U1683" s="93">
        <v>225</v>
      </c>
      <c r="V1683" s="439">
        <v>83</v>
      </c>
      <c r="W1683" s="93">
        <v>225</v>
      </c>
      <c r="X1683" s="447">
        <v>62</v>
      </c>
      <c r="Y1683" s="193">
        <v>225</v>
      </c>
      <c r="Z1683" s="447">
        <v>55</v>
      </c>
      <c r="AA1683" s="186"/>
      <c r="AB1683" s="187"/>
      <c r="AC1683" s="93">
        <v>225</v>
      </c>
      <c r="AD1683" s="440">
        <v>15</v>
      </c>
      <c r="AE1683" s="93">
        <v>225</v>
      </c>
      <c r="AF1683" s="448">
        <v>14</v>
      </c>
      <c r="AG1683" s="193">
        <v>225</v>
      </c>
      <c r="AH1683" s="448">
        <v>22</v>
      </c>
      <c r="AI1683" s="186"/>
      <c r="AJ1683" s="187"/>
      <c r="AK1683" s="188"/>
      <c r="AL1683" s="93"/>
      <c r="AM1683" s="444"/>
      <c r="AN1683" s="444"/>
      <c r="AO1683" s="444"/>
      <c r="AP1683" s="444"/>
      <c r="AQ1683" s="444"/>
    </row>
    <row r="1684" spans="1:43">
      <c r="A1684" s="93"/>
      <c r="B1684" s="93"/>
      <c r="C1684" s="93"/>
      <c r="D1684" s="93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3"/>
      <c r="R1684" s="93"/>
      <c r="S1684" s="93"/>
      <c r="T1684" s="93"/>
      <c r="U1684" s="93">
        <v>226</v>
      </c>
      <c r="V1684" s="439">
        <v>119</v>
      </c>
      <c r="W1684" s="93">
        <v>226</v>
      </c>
      <c r="X1684" s="447">
        <v>126</v>
      </c>
      <c r="Y1684" s="193">
        <v>226</v>
      </c>
      <c r="Z1684" s="447">
        <v>105</v>
      </c>
      <c r="AA1684" s="186"/>
      <c r="AB1684" s="187"/>
      <c r="AC1684" s="93">
        <v>226</v>
      </c>
      <c r="AD1684" s="440">
        <v>67</v>
      </c>
      <c r="AE1684" s="93">
        <v>226</v>
      </c>
      <c r="AF1684" s="448">
        <v>56</v>
      </c>
      <c r="AG1684" s="193">
        <v>226</v>
      </c>
      <c r="AH1684" s="448">
        <v>85</v>
      </c>
      <c r="AI1684" s="186"/>
      <c r="AJ1684" s="187"/>
      <c r="AK1684" s="188"/>
      <c r="AL1684" s="93"/>
      <c r="AM1684" s="444"/>
      <c r="AN1684" s="444"/>
      <c r="AO1684" s="444"/>
      <c r="AP1684" s="444"/>
      <c r="AQ1684" s="444"/>
    </row>
    <row r="1685" spans="1:43">
      <c r="A1685" s="93"/>
      <c r="B1685" s="93"/>
      <c r="C1685" s="93"/>
      <c r="D1685" s="93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3"/>
      <c r="R1685" s="93"/>
      <c r="S1685" s="93"/>
      <c r="T1685" s="93"/>
      <c r="U1685" s="93">
        <v>227</v>
      </c>
      <c r="V1685" s="439">
        <v>80</v>
      </c>
      <c r="W1685" s="93">
        <v>227</v>
      </c>
      <c r="X1685" s="447">
        <v>73</v>
      </c>
      <c r="Y1685" s="193">
        <v>227</v>
      </c>
      <c r="Z1685" s="447">
        <v>72</v>
      </c>
      <c r="AA1685" s="186"/>
      <c r="AB1685" s="187"/>
      <c r="AC1685" s="93">
        <v>227</v>
      </c>
      <c r="AD1685" s="440">
        <v>44</v>
      </c>
      <c r="AE1685" s="93">
        <v>227</v>
      </c>
      <c r="AF1685" s="448">
        <v>54</v>
      </c>
      <c r="AG1685" s="193">
        <v>227</v>
      </c>
      <c r="AH1685" s="448">
        <v>46</v>
      </c>
      <c r="AI1685" s="186"/>
      <c r="AJ1685" s="187"/>
      <c r="AK1685" s="188"/>
      <c r="AL1685" s="93"/>
      <c r="AM1685" s="444"/>
      <c r="AN1685" s="444"/>
      <c r="AO1685" s="444"/>
      <c r="AP1685" s="444"/>
      <c r="AQ1685" s="444"/>
    </row>
    <row r="1686" spans="1:43">
      <c r="A1686" s="93"/>
      <c r="B1686" s="93"/>
      <c r="C1686" s="93"/>
      <c r="D1686" s="93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3"/>
      <c r="R1686" s="93"/>
      <c r="S1686" s="93"/>
      <c r="T1686" s="93"/>
      <c r="U1686" s="93">
        <v>229</v>
      </c>
      <c r="V1686" s="439">
        <v>1196</v>
      </c>
      <c r="W1686" s="93">
        <v>229</v>
      </c>
      <c r="X1686" s="447">
        <v>1262</v>
      </c>
      <c r="Y1686" s="193">
        <v>229</v>
      </c>
      <c r="Z1686" s="447">
        <v>1165</v>
      </c>
      <c r="AA1686" s="186"/>
      <c r="AB1686" s="187"/>
      <c r="AC1686" s="93">
        <v>229</v>
      </c>
      <c r="AD1686" s="440">
        <v>635</v>
      </c>
      <c r="AE1686" s="93">
        <v>229</v>
      </c>
      <c r="AF1686" s="448">
        <v>593</v>
      </c>
      <c r="AG1686" s="193">
        <v>229</v>
      </c>
      <c r="AH1686" s="448">
        <v>658</v>
      </c>
      <c r="AI1686" s="186"/>
      <c r="AJ1686" s="187"/>
      <c r="AK1686" s="188"/>
      <c r="AL1686" s="93"/>
      <c r="AM1686" s="444"/>
      <c r="AN1686" s="444"/>
      <c r="AO1686" s="444"/>
      <c r="AP1686" s="444"/>
      <c r="AQ1686" s="444"/>
    </row>
    <row r="1687" spans="1:43">
      <c r="A1687" s="93"/>
      <c r="B1687" s="93"/>
      <c r="C1687" s="93"/>
      <c r="D1687" s="93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3"/>
      <c r="R1687" s="93"/>
      <c r="S1687" s="93"/>
      <c r="T1687" s="93"/>
      <c r="U1687" s="93">
        <v>230</v>
      </c>
      <c r="V1687" s="439">
        <v>441</v>
      </c>
      <c r="W1687" s="93">
        <v>230</v>
      </c>
      <c r="X1687" s="447">
        <v>460</v>
      </c>
      <c r="Y1687" s="193">
        <v>230</v>
      </c>
      <c r="Z1687" s="447">
        <v>441</v>
      </c>
      <c r="AA1687" s="186"/>
      <c r="AB1687" s="187"/>
      <c r="AC1687" s="93">
        <v>230</v>
      </c>
      <c r="AD1687" s="440">
        <v>170</v>
      </c>
      <c r="AE1687" s="93">
        <v>230</v>
      </c>
      <c r="AF1687" s="448">
        <v>152</v>
      </c>
      <c r="AG1687" s="193">
        <v>230</v>
      </c>
      <c r="AH1687" s="448">
        <v>143</v>
      </c>
      <c r="AI1687" s="186"/>
      <c r="AJ1687" s="187"/>
      <c r="AK1687" s="188"/>
      <c r="AL1687" s="93"/>
      <c r="AM1687" s="444"/>
      <c r="AN1687" s="444"/>
      <c r="AO1687" s="444"/>
      <c r="AP1687" s="444"/>
      <c r="AQ1687" s="444"/>
    </row>
    <row r="1688" spans="1:43">
      <c r="A1688" s="93"/>
      <c r="B1688" s="93"/>
      <c r="C1688" s="93"/>
      <c r="D1688" s="93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3"/>
      <c r="R1688" s="93"/>
      <c r="S1688" s="93"/>
      <c r="T1688" s="93"/>
      <c r="U1688" s="93">
        <v>231</v>
      </c>
      <c r="V1688" s="439">
        <v>1320</v>
      </c>
      <c r="W1688" s="93">
        <v>231</v>
      </c>
      <c r="X1688" s="447">
        <v>1356</v>
      </c>
      <c r="Y1688" s="193">
        <v>231</v>
      </c>
      <c r="Z1688" s="447">
        <v>1337</v>
      </c>
      <c r="AA1688" s="186"/>
      <c r="AB1688" s="187"/>
      <c r="AC1688" s="93">
        <v>231</v>
      </c>
      <c r="AD1688" s="440">
        <v>628</v>
      </c>
      <c r="AE1688" s="93">
        <v>231</v>
      </c>
      <c r="AF1688" s="448">
        <v>566</v>
      </c>
      <c r="AG1688" s="193">
        <v>231</v>
      </c>
      <c r="AH1688" s="448">
        <v>586</v>
      </c>
      <c r="AI1688" s="186"/>
      <c r="AJ1688" s="187"/>
      <c r="AK1688" s="188"/>
      <c r="AL1688" s="93"/>
      <c r="AM1688" s="444"/>
      <c r="AN1688" s="444"/>
      <c r="AO1688" s="444"/>
      <c r="AP1688" s="444"/>
      <c r="AQ1688" s="444"/>
    </row>
    <row r="1689" spans="1:43">
      <c r="A1689" s="93"/>
      <c r="B1689" s="93"/>
      <c r="C1689" s="93"/>
      <c r="D1689" s="93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3"/>
      <c r="R1689" s="93"/>
      <c r="S1689" s="93"/>
      <c r="T1689" s="93"/>
      <c r="U1689" s="93">
        <v>232</v>
      </c>
      <c r="V1689" s="439">
        <v>705</v>
      </c>
      <c r="W1689" s="93">
        <v>232</v>
      </c>
      <c r="X1689" s="447">
        <v>610</v>
      </c>
      <c r="Y1689" s="193">
        <v>232</v>
      </c>
      <c r="Z1689" s="447">
        <v>643</v>
      </c>
      <c r="AA1689" s="186"/>
      <c r="AB1689" s="187"/>
      <c r="AC1689" s="93">
        <v>232</v>
      </c>
      <c r="AD1689" s="440">
        <v>316</v>
      </c>
      <c r="AE1689" s="93">
        <v>232</v>
      </c>
      <c r="AF1689" s="448">
        <v>281</v>
      </c>
      <c r="AG1689" s="193">
        <v>232</v>
      </c>
      <c r="AH1689" s="448">
        <v>247</v>
      </c>
      <c r="AI1689" s="186"/>
      <c r="AJ1689" s="187"/>
      <c r="AK1689" s="188"/>
      <c r="AL1689" s="93"/>
      <c r="AM1689" s="444"/>
      <c r="AN1689" s="444"/>
      <c r="AO1689" s="444"/>
      <c r="AP1689" s="444"/>
      <c r="AQ1689" s="444"/>
    </row>
    <row r="1690" spans="1:43">
      <c r="A1690" s="93"/>
      <c r="B1690" s="93"/>
      <c r="C1690" s="93"/>
      <c r="D1690" s="93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3"/>
      <c r="R1690" s="93"/>
      <c r="S1690" s="93"/>
      <c r="T1690" s="93"/>
      <c r="U1690" s="93">
        <v>233</v>
      </c>
      <c r="V1690" s="439">
        <v>6135</v>
      </c>
      <c r="W1690" s="93">
        <v>233</v>
      </c>
      <c r="X1690" s="447">
        <v>6107</v>
      </c>
      <c r="Y1690" s="193">
        <v>233</v>
      </c>
      <c r="Z1690" s="447">
        <v>5964</v>
      </c>
      <c r="AA1690" s="186"/>
      <c r="AB1690" s="187"/>
      <c r="AC1690" s="93">
        <v>233</v>
      </c>
      <c r="AD1690" s="440">
        <v>2041</v>
      </c>
      <c r="AE1690" s="93">
        <v>233</v>
      </c>
      <c r="AF1690" s="448">
        <v>2086</v>
      </c>
      <c r="AG1690" s="193">
        <v>233</v>
      </c>
      <c r="AH1690" s="448">
        <v>2123</v>
      </c>
      <c r="AI1690" s="186"/>
      <c r="AJ1690" s="187"/>
      <c r="AK1690" s="188"/>
      <c r="AL1690" s="93"/>
      <c r="AM1690" s="444"/>
      <c r="AN1690" s="444"/>
      <c r="AO1690" s="444"/>
      <c r="AP1690" s="444"/>
      <c r="AQ1690" s="444"/>
    </row>
    <row r="1691" spans="1:43">
      <c r="A1691" s="93"/>
      <c r="B1691" s="93"/>
      <c r="C1691" s="93"/>
      <c r="D1691" s="93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3"/>
      <c r="R1691" s="93"/>
      <c r="S1691" s="93"/>
      <c r="T1691" s="93"/>
      <c r="U1691" s="93">
        <v>234</v>
      </c>
      <c r="V1691" s="439">
        <v>954</v>
      </c>
      <c r="W1691" s="93">
        <v>234</v>
      </c>
      <c r="X1691" s="447">
        <v>991</v>
      </c>
      <c r="Y1691" s="193">
        <v>234</v>
      </c>
      <c r="Z1691" s="447">
        <v>933</v>
      </c>
      <c r="AA1691" s="186"/>
      <c r="AB1691" s="187"/>
      <c r="AC1691" s="93">
        <v>234</v>
      </c>
      <c r="AD1691" s="440">
        <v>182</v>
      </c>
      <c r="AE1691" s="93">
        <v>234</v>
      </c>
      <c r="AF1691" s="448">
        <v>188</v>
      </c>
      <c r="AG1691" s="193">
        <v>234</v>
      </c>
      <c r="AH1691" s="448">
        <v>219</v>
      </c>
      <c r="AI1691" s="186"/>
      <c r="AJ1691" s="187"/>
      <c r="AK1691" s="188"/>
      <c r="AL1691" s="93"/>
      <c r="AM1691" s="444"/>
      <c r="AN1691" s="444"/>
      <c r="AO1691" s="444"/>
      <c r="AP1691" s="444"/>
      <c r="AQ1691" s="444"/>
    </row>
    <row r="1692" spans="1:43">
      <c r="A1692" s="93"/>
      <c r="B1692" s="93"/>
      <c r="C1692" s="93"/>
      <c r="D1692" s="93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3"/>
      <c r="R1692" s="93"/>
      <c r="S1692" s="93"/>
      <c r="T1692" s="93"/>
      <c r="U1692" s="93">
        <v>235</v>
      </c>
      <c r="V1692" s="439">
        <v>217</v>
      </c>
      <c r="W1692" s="93">
        <v>235</v>
      </c>
      <c r="X1692" s="447">
        <v>212</v>
      </c>
      <c r="Y1692" s="193">
        <v>235</v>
      </c>
      <c r="Z1692" s="447">
        <v>199</v>
      </c>
      <c r="AA1692" s="186"/>
      <c r="AB1692" s="187"/>
      <c r="AC1692" s="93">
        <v>235</v>
      </c>
      <c r="AD1692" s="440">
        <v>83</v>
      </c>
      <c r="AE1692" s="93">
        <v>235</v>
      </c>
      <c r="AF1692" s="448">
        <v>78</v>
      </c>
      <c r="AG1692" s="193">
        <v>235</v>
      </c>
      <c r="AH1692" s="448">
        <v>88</v>
      </c>
      <c r="AI1692" s="186"/>
      <c r="AJ1692" s="187"/>
      <c r="AK1692" s="188"/>
      <c r="AL1692" s="93"/>
      <c r="AM1692" s="444"/>
      <c r="AN1692" s="444"/>
      <c r="AO1692" s="444"/>
      <c r="AP1692" s="444"/>
      <c r="AQ1692" s="444"/>
    </row>
    <row r="1693" spans="1:43">
      <c r="A1693" s="93"/>
      <c r="B1693" s="93"/>
      <c r="C1693" s="93"/>
      <c r="D1693" s="93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3"/>
      <c r="R1693" s="93"/>
      <c r="S1693" s="93"/>
      <c r="T1693" s="93"/>
      <c r="U1693" s="93">
        <v>237</v>
      </c>
      <c r="V1693" s="439">
        <v>143</v>
      </c>
      <c r="W1693" s="93">
        <v>237</v>
      </c>
      <c r="X1693" s="447">
        <v>143</v>
      </c>
      <c r="Y1693" s="193">
        <v>237</v>
      </c>
      <c r="Z1693" s="447">
        <v>148</v>
      </c>
      <c r="AA1693" s="186"/>
      <c r="AB1693" s="187"/>
      <c r="AC1693" s="93">
        <v>237</v>
      </c>
      <c r="AD1693" s="440">
        <v>51</v>
      </c>
      <c r="AE1693" s="93">
        <v>237</v>
      </c>
      <c r="AF1693" s="448">
        <v>53</v>
      </c>
      <c r="AG1693" s="193">
        <v>237</v>
      </c>
      <c r="AH1693" s="448">
        <v>56</v>
      </c>
      <c r="AI1693" s="186"/>
      <c r="AJ1693" s="187"/>
      <c r="AK1693" s="188"/>
      <c r="AL1693" s="93"/>
      <c r="AM1693" s="444"/>
      <c r="AN1693" s="444"/>
      <c r="AO1693" s="444"/>
      <c r="AP1693" s="444"/>
      <c r="AQ1693" s="444"/>
    </row>
    <row r="1694" spans="1:43">
      <c r="A1694" s="93"/>
      <c r="B1694" s="93"/>
      <c r="C1694" s="93"/>
      <c r="D1694" s="93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3"/>
      <c r="R1694" s="93"/>
      <c r="S1694" s="93"/>
      <c r="T1694" s="93"/>
      <c r="U1694" s="93">
        <v>239</v>
      </c>
      <c r="V1694" s="439">
        <v>189</v>
      </c>
      <c r="W1694" s="93">
        <v>239</v>
      </c>
      <c r="X1694" s="447">
        <v>193</v>
      </c>
      <c r="Y1694" s="193">
        <v>239</v>
      </c>
      <c r="Z1694" s="447">
        <v>195</v>
      </c>
      <c r="AA1694" s="186"/>
      <c r="AB1694" s="187"/>
      <c r="AC1694" s="93">
        <v>239</v>
      </c>
      <c r="AD1694" s="440">
        <v>74</v>
      </c>
      <c r="AE1694" s="93">
        <v>239</v>
      </c>
      <c r="AF1694" s="448">
        <v>70</v>
      </c>
      <c r="AG1694" s="193">
        <v>239</v>
      </c>
      <c r="AH1694" s="448">
        <v>86</v>
      </c>
      <c r="AI1694" s="186"/>
      <c r="AJ1694" s="187"/>
      <c r="AK1694" s="188"/>
      <c r="AL1694" s="93"/>
      <c r="AM1694" s="444"/>
      <c r="AN1694" s="444"/>
      <c r="AO1694" s="444"/>
      <c r="AP1694" s="444"/>
      <c r="AQ1694" s="444"/>
    </row>
    <row r="1695" spans="1:43">
      <c r="A1695" s="93"/>
      <c r="B1695" s="93"/>
      <c r="C1695" s="93"/>
      <c r="D1695" s="93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3"/>
      <c r="R1695" s="93"/>
      <c r="S1695" s="93"/>
      <c r="T1695" s="93"/>
      <c r="U1695" s="93">
        <v>240</v>
      </c>
      <c r="V1695" s="439">
        <v>187</v>
      </c>
      <c r="W1695" s="93">
        <v>240</v>
      </c>
      <c r="X1695" s="447">
        <v>203</v>
      </c>
      <c r="Y1695" s="193">
        <v>240</v>
      </c>
      <c r="Z1695" s="447">
        <v>205</v>
      </c>
      <c r="AA1695" s="186"/>
      <c r="AB1695" s="187"/>
      <c r="AC1695" s="93">
        <v>240</v>
      </c>
      <c r="AD1695" s="440">
        <v>72</v>
      </c>
      <c r="AE1695" s="93">
        <v>240</v>
      </c>
      <c r="AF1695" s="448">
        <v>73</v>
      </c>
      <c r="AG1695" s="193">
        <v>240</v>
      </c>
      <c r="AH1695" s="448">
        <v>83</v>
      </c>
      <c r="AI1695" s="186"/>
      <c r="AJ1695" s="187"/>
      <c r="AK1695" s="188"/>
      <c r="AL1695" s="93"/>
      <c r="AM1695" s="444"/>
      <c r="AN1695" s="444"/>
      <c r="AO1695" s="444"/>
      <c r="AP1695" s="444"/>
      <c r="AQ1695" s="444"/>
    </row>
    <row r="1696" spans="1:43">
      <c r="A1696" s="93"/>
      <c r="B1696" s="93"/>
      <c r="C1696" s="93"/>
      <c r="D1696" s="93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3"/>
      <c r="R1696" s="93"/>
      <c r="S1696" s="93"/>
      <c r="T1696" s="93"/>
      <c r="U1696" s="93">
        <v>241</v>
      </c>
      <c r="V1696" s="439">
        <v>44</v>
      </c>
      <c r="W1696" s="93">
        <v>241</v>
      </c>
      <c r="X1696" s="447">
        <v>41</v>
      </c>
      <c r="Y1696" s="193">
        <v>241</v>
      </c>
      <c r="Z1696" s="447">
        <v>59</v>
      </c>
      <c r="AA1696" s="186"/>
      <c r="AB1696" s="187"/>
      <c r="AC1696" s="93">
        <v>241</v>
      </c>
      <c r="AD1696" s="440">
        <v>36</v>
      </c>
      <c r="AE1696" s="93">
        <v>241</v>
      </c>
      <c r="AF1696" s="448">
        <v>27</v>
      </c>
      <c r="AG1696" s="193">
        <v>241</v>
      </c>
      <c r="AH1696" s="448">
        <v>28</v>
      </c>
      <c r="AI1696" s="186"/>
      <c r="AJ1696" s="187"/>
      <c r="AK1696" s="188"/>
      <c r="AL1696" s="93"/>
      <c r="AM1696" s="444"/>
      <c r="AN1696" s="444"/>
      <c r="AO1696" s="444"/>
      <c r="AP1696" s="444"/>
      <c r="AQ1696" s="444"/>
    </row>
    <row r="1697" spans="1:43">
      <c r="A1697" s="93"/>
      <c r="B1697" s="93"/>
      <c r="C1697" s="93"/>
      <c r="D1697" s="93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3"/>
      <c r="R1697" s="93"/>
      <c r="S1697" s="93"/>
      <c r="T1697" s="93"/>
      <c r="U1697" s="93">
        <v>242</v>
      </c>
      <c r="V1697" s="439">
        <v>22</v>
      </c>
      <c r="W1697" s="93">
        <v>242</v>
      </c>
      <c r="X1697" s="447">
        <v>34</v>
      </c>
      <c r="Y1697" s="193">
        <v>242</v>
      </c>
      <c r="Z1697" s="447">
        <v>27</v>
      </c>
      <c r="AA1697" s="186"/>
      <c r="AB1697" s="187"/>
      <c r="AC1697" s="93">
        <v>242</v>
      </c>
      <c r="AD1697" s="440">
        <v>21</v>
      </c>
      <c r="AE1697" s="93">
        <v>242</v>
      </c>
      <c r="AF1697" s="448">
        <v>9</v>
      </c>
      <c r="AG1697" s="193">
        <v>242</v>
      </c>
      <c r="AH1697" s="448">
        <v>18</v>
      </c>
      <c r="AI1697" s="186"/>
      <c r="AJ1697" s="187"/>
      <c r="AK1697" s="188"/>
      <c r="AL1697" s="93"/>
      <c r="AM1697" s="444"/>
      <c r="AN1697" s="444"/>
      <c r="AO1697" s="444"/>
      <c r="AP1697" s="444"/>
      <c r="AQ1697" s="444"/>
    </row>
    <row r="1698" spans="1:43">
      <c r="A1698" s="93"/>
      <c r="B1698" s="93"/>
      <c r="C1698" s="93"/>
      <c r="D1698" s="93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3"/>
      <c r="R1698" s="93"/>
      <c r="S1698" s="93"/>
      <c r="T1698" s="93"/>
      <c r="U1698" s="93">
        <v>243</v>
      </c>
      <c r="V1698" s="439">
        <v>142</v>
      </c>
      <c r="W1698" s="93">
        <v>243</v>
      </c>
      <c r="X1698" s="447">
        <v>133</v>
      </c>
      <c r="Y1698" s="193">
        <v>243</v>
      </c>
      <c r="Z1698" s="447">
        <v>129</v>
      </c>
      <c r="AA1698" s="186"/>
      <c r="AB1698" s="187"/>
      <c r="AC1698" s="93">
        <v>243</v>
      </c>
      <c r="AD1698" s="440">
        <v>64</v>
      </c>
      <c r="AE1698" s="93">
        <v>243</v>
      </c>
      <c r="AF1698" s="448">
        <v>46</v>
      </c>
      <c r="AG1698" s="193">
        <v>243</v>
      </c>
      <c r="AH1698" s="448">
        <v>36</v>
      </c>
      <c r="AI1698" s="186"/>
      <c r="AJ1698" s="187"/>
      <c r="AK1698" s="188"/>
      <c r="AL1698" s="93"/>
      <c r="AM1698" s="444"/>
      <c r="AN1698" s="444"/>
      <c r="AO1698" s="444"/>
      <c r="AP1698" s="444"/>
      <c r="AQ1698" s="444"/>
    </row>
    <row r="1699" spans="1:43">
      <c r="A1699" s="93"/>
      <c r="B1699" s="93"/>
      <c r="C1699" s="93"/>
      <c r="D1699" s="93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3"/>
      <c r="R1699" s="93"/>
      <c r="S1699" s="93"/>
      <c r="T1699" s="93"/>
      <c r="U1699" s="93">
        <v>244</v>
      </c>
      <c r="V1699" s="439">
        <v>229</v>
      </c>
      <c r="W1699" s="93">
        <v>244</v>
      </c>
      <c r="X1699" s="447">
        <v>237</v>
      </c>
      <c r="Y1699" s="193">
        <v>244</v>
      </c>
      <c r="Z1699" s="447">
        <v>257</v>
      </c>
      <c r="AA1699" s="186"/>
      <c r="AB1699" s="187"/>
      <c r="AC1699" s="93">
        <v>244</v>
      </c>
      <c r="AD1699" s="440">
        <v>81</v>
      </c>
      <c r="AE1699" s="93">
        <v>244</v>
      </c>
      <c r="AF1699" s="448">
        <v>87</v>
      </c>
      <c r="AG1699" s="193">
        <v>244</v>
      </c>
      <c r="AH1699" s="448">
        <v>94</v>
      </c>
      <c r="AI1699" s="186"/>
      <c r="AJ1699" s="187"/>
      <c r="AK1699" s="188"/>
      <c r="AL1699" s="93"/>
      <c r="AM1699" s="444"/>
      <c r="AN1699" s="444"/>
      <c r="AO1699" s="444"/>
      <c r="AP1699" s="444"/>
      <c r="AQ1699" s="444"/>
    </row>
    <row r="1700" spans="1:43">
      <c r="A1700" s="93"/>
      <c r="B1700" s="93"/>
      <c r="C1700" s="93"/>
      <c r="D1700" s="93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3"/>
      <c r="R1700" s="93"/>
      <c r="S1700" s="93"/>
      <c r="T1700" s="93"/>
      <c r="U1700" s="93">
        <v>245</v>
      </c>
      <c r="V1700" s="439">
        <v>88</v>
      </c>
      <c r="W1700" s="93">
        <v>245</v>
      </c>
      <c r="X1700" s="447">
        <v>75</v>
      </c>
      <c r="Y1700" s="193">
        <v>245</v>
      </c>
      <c r="Z1700" s="447">
        <v>66</v>
      </c>
      <c r="AA1700" s="186"/>
      <c r="AB1700" s="187"/>
      <c r="AC1700" s="93">
        <v>245</v>
      </c>
      <c r="AD1700" s="440">
        <v>34</v>
      </c>
      <c r="AE1700" s="93">
        <v>245</v>
      </c>
      <c r="AF1700" s="448">
        <v>32</v>
      </c>
      <c r="AG1700" s="193">
        <v>245</v>
      </c>
      <c r="AH1700" s="448">
        <v>39</v>
      </c>
      <c r="AI1700" s="186"/>
      <c r="AJ1700" s="187"/>
      <c r="AK1700" s="188"/>
      <c r="AL1700" s="93"/>
      <c r="AM1700" s="444"/>
      <c r="AN1700" s="444"/>
      <c r="AO1700" s="444"/>
      <c r="AP1700" s="444"/>
      <c r="AQ1700" s="444"/>
    </row>
    <row r="1701" spans="1:43">
      <c r="A1701" s="93"/>
      <c r="B1701" s="93"/>
      <c r="C1701" s="93"/>
      <c r="D1701" s="93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3"/>
      <c r="R1701" s="93"/>
      <c r="S1701" s="93"/>
      <c r="T1701" s="93"/>
      <c r="U1701" s="93">
        <v>246</v>
      </c>
      <c r="V1701" s="439">
        <v>310</v>
      </c>
      <c r="W1701" s="93">
        <v>246</v>
      </c>
      <c r="X1701" s="447">
        <v>305</v>
      </c>
      <c r="Y1701" s="193">
        <v>246</v>
      </c>
      <c r="Z1701" s="447">
        <v>285</v>
      </c>
      <c r="AA1701" s="186"/>
      <c r="AB1701" s="187"/>
      <c r="AC1701" s="93">
        <v>246</v>
      </c>
      <c r="AD1701" s="440">
        <v>63</v>
      </c>
      <c r="AE1701" s="93">
        <v>246</v>
      </c>
      <c r="AF1701" s="448">
        <v>56</v>
      </c>
      <c r="AG1701" s="193">
        <v>246</v>
      </c>
      <c r="AH1701" s="448">
        <v>61</v>
      </c>
      <c r="AI1701" s="186"/>
      <c r="AJ1701" s="187"/>
      <c r="AK1701" s="188"/>
      <c r="AL1701" s="93"/>
      <c r="AM1701" s="444"/>
      <c r="AN1701" s="444"/>
      <c r="AO1701" s="444"/>
      <c r="AP1701" s="444"/>
      <c r="AQ1701" s="444"/>
    </row>
    <row r="1702" spans="1:43">
      <c r="A1702" s="93"/>
      <c r="B1702" s="93"/>
      <c r="C1702" s="93"/>
      <c r="D1702" s="93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3"/>
      <c r="R1702" s="93"/>
      <c r="S1702" s="93"/>
      <c r="T1702" s="93"/>
      <c r="U1702" s="93">
        <v>247</v>
      </c>
      <c r="V1702" s="439">
        <v>268</v>
      </c>
      <c r="W1702" s="93">
        <v>247</v>
      </c>
      <c r="X1702" s="447">
        <v>267</v>
      </c>
      <c r="Y1702" s="193">
        <v>247</v>
      </c>
      <c r="Z1702" s="447">
        <v>221</v>
      </c>
      <c r="AA1702" s="186"/>
      <c r="AB1702" s="187"/>
      <c r="AC1702" s="93">
        <v>247</v>
      </c>
      <c r="AD1702" s="440">
        <v>74</v>
      </c>
      <c r="AE1702" s="93">
        <v>247</v>
      </c>
      <c r="AF1702" s="448">
        <v>66</v>
      </c>
      <c r="AG1702" s="193">
        <v>247</v>
      </c>
      <c r="AH1702" s="448">
        <v>100</v>
      </c>
      <c r="AI1702" s="186"/>
      <c r="AJ1702" s="187"/>
      <c r="AK1702" s="188"/>
      <c r="AL1702" s="93"/>
      <c r="AM1702" s="444"/>
      <c r="AN1702" s="444"/>
      <c r="AO1702" s="444"/>
      <c r="AP1702" s="444"/>
      <c r="AQ1702" s="444"/>
    </row>
    <row r="1703" spans="1:43">
      <c r="A1703" s="93"/>
      <c r="B1703" s="93"/>
      <c r="C1703" s="93"/>
      <c r="D1703" s="93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3"/>
      <c r="R1703" s="93"/>
      <c r="S1703" s="93"/>
      <c r="T1703" s="93"/>
      <c r="U1703" s="93">
        <v>248</v>
      </c>
      <c r="V1703" s="439">
        <v>384</v>
      </c>
      <c r="W1703" s="93">
        <v>248</v>
      </c>
      <c r="X1703" s="447">
        <v>431</v>
      </c>
      <c r="Y1703" s="193">
        <v>248</v>
      </c>
      <c r="Z1703" s="447">
        <v>398</v>
      </c>
      <c r="AA1703" s="186"/>
      <c r="AB1703" s="187"/>
      <c r="AC1703" s="93">
        <v>248</v>
      </c>
      <c r="AD1703" s="440">
        <v>83</v>
      </c>
      <c r="AE1703" s="93">
        <v>248</v>
      </c>
      <c r="AF1703" s="448">
        <v>67</v>
      </c>
      <c r="AG1703" s="193">
        <v>248</v>
      </c>
      <c r="AH1703" s="448">
        <v>67</v>
      </c>
      <c r="AI1703" s="186"/>
      <c r="AJ1703" s="187"/>
      <c r="AK1703" s="188"/>
      <c r="AL1703" s="93"/>
      <c r="AM1703" s="444"/>
      <c r="AN1703" s="444"/>
      <c r="AO1703" s="444"/>
      <c r="AP1703" s="444"/>
      <c r="AQ1703" s="444"/>
    </row>
    <row r="1704" spans="1:43">
      <c r="A1704" s="93"/>
      <c r="B1704" s="93"/>
      <c r="C1704" s="93"/>
      <c r="D1704" s="93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3"/>
      <c r="R1704" s="93"/>
      <c r="S1704" s="93"/>
      <c r="T1704" s="93"/>
      <c r="U1704" s="93">
        <v>249</v>
      </c>
      <c r="V1704" s="439">
        <v>333</v>
      </c>
      <c r="W1704" s="93">
        <v>249</v>
      </c>
      <c r="X1704" s="447">
        <v>319</v>
      </c>
      <c r="Y1704" s="193">
        <v>249</v>
      </c>
      <c r="Z1704" s="447">
        <v>294</v>
      </c>
      <c r="AA1704" s="186"/>
      <c r="AB1704" s="187"/>
      <c r="AC1704" s="93">
        <v>249</v>
      </c>
      <c r="AD1704" s="440">
        <v>94</v>
      </c>
      <c r="AE1704" s="93">
        <v>249</v>
      </c>
      <c r="AF1704" s="448">
        <v>91</v>
      </c>
      <c r="AG1704" s="193">
        <v>249</v>
      </c>
      <c r="AH1704" s="448">
        <v>110</v>
      </c>
      <c r="AI1704" s="186"/>
      <c r="AJ1704" s="187"/>
      <c r="AK1704" s="188"/>
      <c r="AL1704" s="93"/>
      <c r="AM1704" s="444"/>
      <c r="AN1704" s="444"/>
      <c r="AO1704" s="444"/>
      <c r="AP1704" s="444"/>
      <c r="AQ1704" s="444"/>
    </row>
    <row r="1705" spans="1:43">
      <c r="A1705" s="93"/>
      <c r="B1705" s="93"/>
      <c r="C1705" s="93"/>
      <c r="D1705" s="93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3"/>
      <c r="R1705" s="93"/>
      <c r="S1705" s="93"/>
      <c r="T1705" s="93"/>
      <c r="U1705" s="93">
        <v>250</v>
      </c>
      <c r="V1705" s="439">
        <v>1756</v>
      </c>
      <c r="W1705" s="93">
        <v>250</v>
      </c>
      <c r="X1705" s="447">
        <v>1622</v>
      </c>
      <c r="Y1705" s="193">
        <v>250</v>
      </c>
      <c r="Z1705" s="447">
        <v>1760</v>
      </c>
      <c r="AA1705" s="186"/>
      <c r="AB1705" s="187"/>
      <c r="AC1705" s="93">
        <v>250</v>
      </c>
      <c r="AD1705" s="440">
        <v>201</v>
      </c>
      <c r="AE1705" s="93">
        <v>250</v>
      </c>
      <c r="AF1705" s="448">
        <v>207</v>
      </c>
      <c r="AG1705" s="193">
        <v>250</v>
      </c>
      <c r="AH1705" s="448">
        <v>218</v>
      </c>
      <c r="AI1705" s="186"/>
      <c r="AJ1705" s="187"/>
      <c r="AK1705" s="188"/>
      <c r="AL1705" s="93"/>
      <c r="AM1705" s="444"/>
      <c r="AN1705" s="444"/>
      <c r="AO1705" s="444"/>
      <c r="AP1705" s="444"/>
      <c r="AQ1705" s="444"/>
    </row>
    <row r="1706" spans="1:43">
      <c r="A1706" s="93" t="s">
        <v>248</v>
      </c>
      <c r="B1706" s="93"/>
      <c r="C1706" s="93"/>
      <c r="D1706" s="93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3"/>
      <c r="R1706" s="93"/>
      <c r="S1706" s="93"/>
      <c r="T1706" s="93"/>
      <c r="U1706" s="93">
        <v>251</v>
      </c>
      <c r="V1706" s="439">
        <v>181</v>
      </c>
      <c r="W1706" s="93">
        <v>251</v>
      </c>
      <c r="X1706" s="447">
        <v>183</v>
      </c>
      <c r="Y1706" s="193">
        <v>251</v>
      </c>
      <c r="Z1706" s="447">
        <v>171</v>
      </c>
      <c r="AA1706" s="186"/>
      <c r="AB1706" s="187"/>
      <c r="AC1706" s="93">
        <v>251</v>
      </c>
      <c r="AD1706" s="440">
        <v>44</v>
      </c>
      <c r="AE1706" s="93">
        <v>251</v>
      </c>
      <c r="AF1706" s="448">
        <v>45</v>
      </c>
      <c r="AG1706" s="193">
        <v>251</v>
      </c>
      <c r="AH1706" s="448">
        <v>37</v>
      </c>
      <c r="AI1706" s="186"/>
      <c r="AJ1706" s="187"/>
      <c r="AK1706" s="188"/>
      <c r="AL1706" s="93"/>
      <c r="AM1706" s="444"/>
      <c r="AN1706" s="444"/>
      <c r="AO1706" s="444"/>
      <c r="AP1706" s="444"/>
      <c r="AQ1706" s="444"/>
    </row>
    <row r="1707" spans="1:43">
      <c r="A1707" s="93" t="s">
        <v>249</v>
      </c>
      <c r="B1707" s="93"/>
      <c r="C1707" s="93"/>
      <c r="D1707" s="93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3"/>
      <c r="R1707" s="93"/>
      <c r="S1707" s="93"/>
      <c r="T1707" s="93"/>
      <c r="U1707" s="93">
        <v>252</v>
      </c>
      <c r="V1707" s="439">
        <v>161</v>
      </c>
      <c r="W1707" s="93">
        <v>252</v>
      </c>
      <c r="X1707" s="447">
        <v>174</v>
      </c>
      <c r="Y1707" s="193">
        <v>252</v>
      </c>
      <c r="Z1707" s="447">
        <v>167</v>
      </c>
      <c r="AA1707" s="186"/>
      <c r="AB1707" s="187"/>
      <c r="AC1707" s="93">
        <v>252</v>
      </c>
      <c r="AD1707" s="440">
        <v>65</v>
      </c>
      <c r="AE1707" s="93">
        <v>252</v>
      </c>
      <c r="AF1707" s="448">
        <v>61</v>
      </c>
      <c r="AG1707" s="193">
        <v>252</v>
      </c>
      <c r="AH1707" s="448">
        <v>56</v>
      </c>
      <c r="AI1707" s="186"/>
      <c r="AJ1707" s="187"/>
      <c r="AK1707" s="188"/>
      <c r="AL1707" s="93"/>
      <c r="AM1707" s="444"/>
      <c r="AN1707" s="444"/>
      <c r="AO1707" s="444"/>
      <c r="AP1707" s="444"/>
      <c r="AQ1707" s="444"/>
    </row>
    <row r="1708" spans="1:43">
      <c r="A1708" s="93"/>
      <c r="B1708" s="93"/>
      <c r="C1708" s="93"/>
      <c r="D1708" s="93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3"/>
      <c r="R1708" s="93"/>
      <c r="S1708" s="93"/>
      <c r="T1708" s="93"/>
      <c r="U1708" s="93">
        <v>253</v>
      </c>
      <c r="V1708" s="439">
        <v>2376</v>
      </c>
      <c r="W1708" s="93">
        <v>253</v>
      </c>
      <c r="X1708" s="447">
        <v>2319</v>
      </c>
      <c r="Y1708" s="193">
        <v>253</v>
      </c>
      <c r="Z1708" s="447">
        <v>2164</v>
      </c>
      <c r="AA1708" s="186"/>
      <c r="AB1708" s="187"/>
      <c r="AC1708" s="93">
        <v>253</v>
      </c>
      <c r="AD1708" s="440">
        <v>514</v>
      </c>
      <c r="AE1708" s="93">
        <v>253</v>
      </c>
      <c r="AF1708" s="448">
        <v>523</v>
      </c>
      <c r="AG1708" s="193">
        <v>253</v>
      </c>
      <c r="AH1708" s="448">
        <v>605</v>
      </c>
      <c r="AI1708" s="186"/>
      <c r="AJ1708" s="187"/>
      <c r="AK1708" s="188"/>
      <c r="AL1708" s="93"/>
      <c r="AM1708" s="444"/>
      <c r="AN1708" s="444"/>
      <c r="AO1708" s="444"/>
      <c r="AP1708" s="444"/>
      <c r="AQ1708" s="444"/>
    </row>
    <row r="1709" spans="1:43">
      <c r="A1709" s="102"/>
      <c r="B1709" s="93"/>
      <c r="C1709" s="93"/>
      <c r="D1709" s="93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3"/>
      <c r="R1709" s="93"/>
      <c r="S1709" s="93"/>
      <c r="T1709" s="93"/>
      <c r="U1709" s="93">
        <v>254</v>
      </c>
      <c r="V1709" s="439">
        <v>141</v>
      </c>
      <c r="W1709" s="93">
        <v>254</v>
      </c>
      <c r="X1709" s="447">
        <v>147</v>
      </c>
      <c r="Y1709" s="193">
        <v>254</v>
      </c>
      <c r="Z1709" s="447">
        <v>185</v>
      </c>
      <c r="AA1709" s="186"/>
      <c r="AB1709" s="187"/>
      <c r="AC1709" s="93">
        <v>254</v>
      </c>
      <c r="AD1709" s="440">
        <v>57</v>
      </c>
      <c r="AE1709" s="93">
        <v>254</v>
      </c>
      <c r="AF1709" s="448">
        <v>75</v>
      </c>
      <c r="AG1709" s="193">
        <v>254</v>
      </c>
      <c r="AH1709" s="448">
        <v>64</v>
      </c>
      <c r="AI1709" s="186"/>
      <c r="AJ1709" s="187"/>
      <c r="AK1709" s="188"/>
      <c r="AL1709" s="93"/>
      <c r="AM1709" s="444"/>
      <c r="AN1709" s="444"/>
      <c r="AO1709" s="444"/>
      <c r="AP1709" s="444"/>
      <c r="AQ1709" s="444"/>
    </row>
    <row r="1710" spans="1:43">
      <c r="A1710" s="102"/>
      <c r="B1710" s="93"/>
      <c r="C1710" s="93"/>
      <c r="D1710" s="93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3"/>
      <c r="R1710" s="93"/>
      <c r="S1710" s="93"/>
      <c r="T1710" s="93"/>
      <c r="U1710" s="93">
        <v>255</v>
      </c>
      <c r="V1710" s="439">
        <v>60</v>
      </c>
      <c r="W1710" s="93">
        <v>255</v>
      </c>
      <c r="X1710" s="447">
        <v>72</v>
      </c>
      <c r="Y1710" s="193">
        <v>255</v>
      </c>
      <c r="Z1710" s="447">
        <v>92</v>
      </c>
      <c r="AA1710" s="186"/>
      <c r="AB1710" s="187"/>
      <c r="AC1710" s="93">
        <v>255</v>
      </c>
      <c r="AD1710" s="440">
        <v>33</v>
      </c>
      <c r="AE1710" s="93">
        <v>255</v>
      </c>
      <c r="AF1710" s="448">
        <v>32</v>
      </c>
      <c r="AG1710" s="193">
        <v>255</v>
      </c>
      <c r="AH1710" s="448">
        <v>39</v>
      </c>
      <c r="AI1710" s="186"/>
      <c r="AJ1710" s="187"/>
      <c r="AK1710" s="188"/>
      <c r="AL1710" s="93"/>
      <c r="AM1710" s="444"/>
      <c r="AN1710" s="444"/>
      <c r="AO1710" s="444"/>
      <c r="AP1710" s="444"/>
      <c r="AQ1710" s="444"/>
    </row>
    <row r="1711" spans="1:43">
      <c r="A1711" s="102"/>
      <c r="B1711" s="93"/>
      <c r="C1711" s="93"/>
      <c r="D1711" s="93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3"/>
      <c r="R1711" s="93"/>
      <c r="S1711" s="93"/>
      <c r="T1711" s="93"/>
      <c r="U1711" s="93">
        <v>256</v>
      </c>
      <c r="V1711" s="439">
        <v>127</v>
      </c>
      <c r="W1711" s="93">
        <v>256</v>
      </c>
      <c r="X1711" s="447">
        <v>132</v>
      </c>
      <c r="Y1711" s="193">
        <v>256</v>
      </c>
      <c r="Z1711" s="447">
        <v>127</v>
      </c>
      <c r="AA1711" s="186"/>
      <c r="AB1711" s="187"/>
      <c r="AC1711" s="93">
        <v>256</v>
      </c>
      <c r="AD1711" s="440">
        <v>38</v>
      </c>
      <c r="AE1711" s="93">
        <v>256</v>
      </c>
      <c r="AF1711" s="448">
        <v>40</v>
      </c>
      <c r="AG1711" s="193">
        <v>256</v>
      </c>
      <c r="AH1711" s="448">
        <v>39</v>
      </c>
      <c r="AI1711" s="186"/>
      <c r="AJ1711" s="187"/>
      <c r="AK1711" s="188"/>
      <c r="AL1711" s="93"/>
      <c r="AM1711" s="444"/>
      <c r="AN1711" s="444"/>
      <c r="AO1711" s="444"/>
      <c r="AP1711" s="444"/>
      <c r="AQ1711" s="444"/>
    </row>
    <row r="1712" spans="1:43">
      <c r="A1712" s="93"/>
      <c r="B1712" s="93"/>
      <c r="C1712" s="93"/>
      <c r="D1712" s="93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3"/>
      <c r="R1712" s="93"/>
      <c r="S1712" s="93"/>
      <c r="T1712" s="93"/>
      <c r="U1712" s="93">
        <v>257</v>
      </c>
      <c r="V1712" s="439">
        <v>689</v>
      </c>
      <c r="W1712" s="93">
        <v>257</v>
      </c>
      <c r="X1712" s="447">
        <v>682</v>
      </c>
      <c r="Y1712" s="193">
        <v>257</v>
      </c>
      <c r="Z1712" s="447">
        <v>654</v>
      </c>
      <c r="AA1712" s="186"/>
      <c r="AB1712" s="187"/>
      <c r="AC1712" s="93">
        <v>257</v>
      </c>
      <c r="AD1712" s="440">
        <v>179</v>
      </c>
      <c r="AE1712" s="93">
        <v>257</v>
      </c>
      <c r="AF1712" s="448">
        <v>149</v>
      </c>
      <c r="AG1712" s="193">
        <v>257</v>
      </c>
      <c r="AH1712" s="448">
        <v>146</v>
      </c>
      <c r="AI1712" s="186"/>
      <c r="AJ1712" s="187"/>
      <c r="AK1712" s="188"/>
      <c r="AL1712" s="93"/>
      <c r="AM1712" s="444"/>
      <c r="AN1712" s="444"/>
      <c r="AO1712" s="444"/>
      <c r="AP1712" s="444"/>
      <c r="AQ1712" s="444"/>
    </row>
    <row r="1713" spans="1:43">
      <c r="A1713" s="93"/>
      <c r="B1713" s="93"/>
      <c r="C1713" s="93"/>
      <c r="D1713" s="93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3"/>
      <c r="R1713" s="93"/>
      <c r="S1713" s="93"/>
      <c r="T1713" s="93"/>
      <c r="U1713" s="93">
        <v>258</v>
      </c>
      <c r="V1713" s="439">
        <v>216</v>
      </c>
      <c r="W1713" s="93">
        <v>258</v>
      </c>
      <c r="X1713" s="447">
        <v>237</v>
      </c>
      <c r="Y1713" s="193">
        <v>258</v>
      </c>
      <c r="Z1713" s="447">
        <v>223</v>
      </c>
      <c r="AA1713" s="186"/>
      <c r="AB1713" s="187"/>
      <c r="AC1713" s="93">
        <v>258</v>
      </c>
      <c r="AD1713" s="440">
        <v>102</v>
      </c>
      <c r="AE1713" s="93">
        <v>258</v>
      </c>
      <c r="AF1713" s="448">
        <v>106</v>
      </c>
      <c r="AG1713" s="193">
        <v>258</v>
      </c>
      <c r="AH1713" s="448">
        <v>95</v>
      </c>
      <c r="AI1713" s="186"/>
      <c r="AJ1713" s="187"/>
      <c r="AK1713" s="188"/>
      <c r="AL1713" s="93"/>
      <c r="AM1713" s="444"/>
      <c r="AN1713" s="444"/>
      <c r="AO1713" s="444"/>
      <c r="AP1713" s="444"/>
      <c r="AQ1713" s="444"/>
    </row>
    <row r="1714" spans="1:43">
      <c r="A1714" s="60"/>
      <c r="B1714" s="60"/>
      <c r="C1714" s="60"/>
      <c r="D1714" s="60"/>
      <c r="E1714" s="92" t="s">
        <v>0</v>
      </c>
      <c r="F1714" s="60"/>
      <c r="G1714" s="60"/>
      <c r="H1714" s="1">
        <f>H1</f>
        <v>241</v>
      </c>
      <c r="I1714" s="93"/>
      <c r="J1714" s="93"/>
      <c r="K1714" s="93"/>
      <c r="L1714" s="93"/>
      <c r="M1714" s="93"/>
      <c r="N1714" s="93"/>
      <c r="O1714" s="93"/>
      <c r="P1714" s="93"/>
      <c r="Q1714" s="93"/>
      <c r="R1714" s="93"/>
      <c r="S1714" s="93"/>
      <c r="T1714" s="93"/>
      <c r="U1714" s="93">
        <v>259</v>
      </c>
      <c r="V1714" s="439">
        <v>33165</v>
      </c>
      <c r="W1714" s="93">
        <v>259</v>
      </c>
      <c r="X1714" s="447">
        <v>33171</v>
      </c>
      <c r="Y1714" s="193">
        <v>259</v>
      </c>
      <c r="Z1714" s="447">
        <v>32481</v>
      </c>
      <c r="AA1714" s="186"/>
      <c r="AB1714" s="187"/>
      <c r="AC1714" s="93">
        <v>259</v>
      </c>
      <c r="AD1714" s="440">
        <v>4375</v>
      </c>
      <c r="AE1714" s="93">
        <v>259</v>
      </c>
      <c r="AF1714" s="448">
        <v>3874</v>
      </c>
      <c r="AG1714" s="193">
        <v>259</v>
      </c>
      <c r="AH1714" s="448">
        <v>4031</v>
      </c>
      <c r="AI1714" s="186"/>
      <c r="AJ1714" s="187"/>
      <c r="AK1714" s="188"/>
      <c r="AL1714" s="93"/>
      <c r="AM1714" s="444"/>
      <c r="AN1714" s="444"/>
      <c r="AO1714" s="444"/>
      <c r="AP1714" s="444"/>
      <c r="AQ1714" s="444"/>
    </row>
    <row r="1715" spans="1:43">
      <c r="A1715" s="60"/>
      <c r="B1715" s="60"/>
      <c r="C1715" s="60"/>
      <c r="D1715" s="60"/>
      <c r="E1715" s="60"/>
      <c r="F1715" s="60"/>
      <c r="G1715" s="60"/>
      <c r="H1715" s="60"/>
      <c r="I1715" s="93"/>
      <c r="J1715" s="93"/>
      <c r="K1715" s="93"/>
      <c r="L1715" s="93"/>
      <c r="M1715" s="93"/>
      <c r="N1715" s="93"/>
      <c r="O1715" s="93"/>
      <c r="P1715" s="93"/>
      <c r="Q1715" s="93"/>
      <c r="R1715" s="93"/>
      <c r="S1715" s="93"/>
      <c r="T1715" s="93"/>
      <c r="U1715" s="93">
        <v>260</v>
      </c>
      <c r="V1715" s="439">
        <v>2490</v>
      </c>
      <c r="W1715" s="93">
        <v>260</v>
      </c>
      <c r="X1715" s="447">
        <v>2541</v>
      </c>
      <c r="Y1715" s="193">
        <v>260</v>
      </c>
      <c r="Z1715" s="447">
        <v>2537</v>
      </c>
      <c r="AA1715" s="186"/>
      <c r="AB1715" s="187"/>
      <c r="AC1715" s="93">
        <v>260</v>
      </c>
      <c r="AD1715" s="440">
        <v>858</v>
      </c>
      <c r="AE1715" s="93">
        <v>260</v>
      </c>
      <c r="AF1715" s="448">
        <v>819</v>
      </c>
      <c r="AG1715" s="193">
        <v>260</v>
      </c>
      <c r="AH1715" s="448">
        <v>777</v>
      </c>
      <c r="AI1715" s="186"/>
      <c r="AJ1715" s="187"/>
      <c r="AK1715" s="188"/>
      <c r="AL1715" s="93"/>
      <c r="AM1715" s="444"/>
      <c r="AN1715" s="444"/>
      <c r="AO1715" s="444"/>
      <c r="AP1715" s="444"/>
      <c r="AQ1715" s="444"/>
    </row>
    <row r="1716" spans="1:43" ht="15.75">
      <c r="A1716" s="95" t="s">
        <v>131</v>
      </c>
      <c r="B1716" s="95"/>
      <c r="C1716" s="95"/>
      <c r="D1716" s="95"/>
      <c r="E1716" s="95"/>
      <c r="F1716" s="95"/>
      <c r="G1716" s="95"/>
      <c r="H1716" s="95"/>
      <c r="I1716" s="93"/>
      <c r="J1716" s="93"/>
      <c r="K1716" s="93"/>
      <c r="L1716" s="93"/>
      <c r="M1716" s="93"/>
      <c r="N1716" s="93"/>
      <c r="O1716" s="93"/>
      <c r="P1716" s="93"/>
      <c r="Q1716" s="93"/>
      <c r="R1716" s="93"/>
      <c r="S1716" s="93"/>
      <c r="T1716" s="93"/>
      <c r="U1716" s="93">
        <v>261</v>
      </c>
      <c r="V1716" s="439">
        <v>2545</v>
      </c>
      <c r="W1716" s="93">
        <v>261</v>
      </c>
      <c r="X1716" s="447">
        <v>2543</v>
      </c>
      <c r="Y1716" s="193">
        <v>261</v>
      </c>
      <c r="Z1716" s="447">
        <v>2603</v>
      </c>
      <c r="AA1716" s="186"/>
      <c r="AB1716" s="187"/>
      <c r="AC1716" s="93">
        <v>261</v>
      </c>
      <c r="AD1716" s="440">
        <v>569</v>
      </c>
      <c r="AE1716" s="93">
        <v>261</v>
      </c>
      <c r="AF1716" s="448">
        <v>580</v>
      </c>
      <c r="AG1716" s="193">
        <v>261</v>
      </c>
      <c r="AH1716" s="448">
        <v>634</v>
      </c>
      <c r="AI1716" s="186"/>
      <c r="AJ1716" s="187"/>
      <c r="AK1716" s="188"/>
      <c r="AL1716" s="93"/>
      <c r="AM1716" s="444"/>
      <c r="AN1716" s="444"/>
      <c r="AO1716" s="444"/>
      <c r="AP1716" s="444"/>
      <c r="AQ1716" s="444"/>
    </row>
    <row r="1717" spans="1:43" ht="15.75">
      <c r="A1717" s="95" t="s">
        <v>153</v>
      </c>
      <c r="B1717" s="95"/>
      <c r="C1717" s="95"/>
      <c r="D1717" s="95"/>
      <c r="E1717" s="95"/>
      <c r="F1717" s="95"/>
      <c r="G1717" s="95"/>
      <c r="H1717" s="95"/>
      <c r="I1717" s="93"/>
      <c r="J1717" s="93"/>
      <c r="K1717" s="93"/>
      <c r="L1717" s="93"/>
      <c r="M1717" s="93"/>
      <c r="N1717" s="93"/>
      <c r="O1717" s="93"/>
      <c r="P1717" s="93"/>
      <c r="Q1717" s="93"/>
      <c r="R1717" s="93"/>
      <c r="S1717" s="93"/>
      <c r="T1717" s="93"/>
      <c r="U1717" s="93">
        <v>262</v>
      </c>
      <c r="V1717" s="439">
        <v>888</v>
      </c>
      <c r="W1717" s="93">
        <v>262</v>
      </c>
      <c r="X1717" s="447">
        <v>951</v>
      </c>
      <c r="Y1717" s="193">
        <v>262</v>
      </c>
      <c r="Z1717" s="447">
        <v>856</v>
      </c>
      <c r="AA1717" s="186"/>
      <c r="AB1717" s="187"/>
      <c r="AC1717" s="93">
        <v>262</v>
      </c>
      <c r="AD1717" s="440">
        <v>306</v>
      </c>
      <c r="AE1717" s="93">
        <v>262</v>
      </c>
      <c r="AF1717" s="448">
        <v>267</v>
      </c>
      <c r="AG1717" s="193">
        <v>262</v>
      </c>
      <c r="AH1717" s="448">
        <v>334</v>
      </c>
      <c r="AI1717" s="186"/>
      <c r="AJ1717" s="187"/>
      <c r="AK1717" s="188"/>
      <c r="AL1717" s="93"/>
      <c r="AM1717" s="444"/>
      <c r="AN1717" s="444"/>
      <c r="AO1717" s="444"/>
      <c r="AP1717" s="444"/>
      <c r="AQ1717" s="444"/>
    </row>
    <row r="1718" spans="1:43">
      <c r="A1718" s="120"/>
      <c r="B1718" s="120"/>
      <c r="C1718" s="120"/>
      <c r="D1718" s="120"/>
      <c r="E1718" s="120"/>
      <c r="F1718" s="120"/>
      <c r="G1718" s="120"/>
      <c r="H1718" s="120"/>
      <c r="I1718" s="93"/>
      <c r="J1718" s="93"/>
      <c r="K1718" s="93"/>
      <c r="L1718" s="93"/>
      <c r="M1718" s="93"/>
      <c r="N1718" s="93"/>
      <c r="O1718" s="93"/>
      <c r="P1718" s="93"/>
      <c r="Q1718" s="93"/>
      <c r="R1718" s="93"/>
      <c r="S1718" s="93"/>
      <c r="T1718" s="93"/>
      <c r="U1718" s="93">
        <v>263</v>
      </c>
      <c r="V1718" s="439">
        <v>533</v>
      </c>
      <c r="W1718" s="93">
        <v>263</v>
      </c>
      <c r="X1718" s="447">
        <v>552</v>
      </c>
      <c r="Y1718" s="193">
        <v>263</v>
      </c>
      <c r="Z1718" s="447">
        <v>558</v>
      </c>
      <c r="AA1718" s="186"/>
      <c r="AB1718" s="187"/>
      <c r="AC1718" s="93">
        <v>263</v>
      </c>
      <c r="AD1718" s="440">
        <v>225</v>
      </c>
      <c r="AE1718" s="93">
        <v>263</v>
      </c>
      <c r="AF1718" s="448">
        <v>228</v>
      </c>
      <c r="AG1718" s="193">
        <v>263</v>
      </c>
      <c r="AH1718" s="448">
        <v>200</v>
      </c>
      <c r="AI1718" s="186"/>
      <c r="AJ1718" s="187"/>
      <c r="AK1718" s="188"/>
      <c r="AL1718" s="93"/>
      <c r="AM1718" s="444"/>
      <c r="AN1718" s="444"/>
      <c r="AO1718" s="444"/>
      <c r="AP1718" s="444"/>
      <c r="AQ1718" s="444"/>
    </row>
    <row r="1719" spans="1:43">
      <c r="A1719" s="120"/>
      <c r="B1719" s="90" t="s">
        <v>1</v>
      </c>
      <c r="C1719" s="90" t="str">
        <f>C6</f>
        <v>2016-2017</v>
      </c>
      <c r="D1719" s="166"/>
      <c r="E1719" s="90" t="str">
        <f>E6</f>
        <v>2017-2018</v>
      </c>
      <c r="F1719" s="166"/>
      <c r="G1719" s="166"/>
      <c r="H1719" s="90" t="str">
        <f>H6</f>
        <v>2018-2019</v>
      </c>
      <c r="I1719" s="93"/>
      <c r="J1719" s="93"/>
      <c r="K1719" s="93"/>
      <c r="L1719" s="93"/>
      <c r="M1719" s="93"/>
      <c r="N1719" s="93"/>
      <c r="O1719" s="93"/>
      <c r="P1719" s="93"/>
      <c r="Q1719" s="93"/>
      <c r="R1719" s="93"/>
      <c r="S1719" s="93"/>
      <c r="T1719" s="93"/>
      <c r="U1719" s="93">
        <v>264</v>
      </c>
      <c r="V1719" s="439">
        <v>275</v>
      </c>
      <c r="W1719" s="93">
        <v>264</v>
      </c>
      <c r="X1719" s="447">
        <v>270</v>
      </c>
      <c r="Y1719" s="193">
        <v>264</v>
      </c>
      <c r="Z1719" s="447">
        <v>258</v>
      </c>
      <c r="AA1719" s="186"/>
      <c r="AB1719" s="187"/>
      <c r="AC1719" s="93">
        <v>264</v>
      </c>
      <c r="AD1719" s="440">
        <v>100</v>
      </c>
      <c r="AE1719" s="93">
        <v>264</v>
      </c>
      <c r="AF1719" s="448">
        <v>98</v>
      </c>
      <c r="AG1719" s="193">
        <v>264</v>
      </c>
      <c r="AH1719" s="448">
        <v>106</v>
      </c>
      <c r="AI1719" s="186"/>
      <c r="AJ1719" s="187"/>
      <c r="AK1719" s="188"/>
      <c r="AL1719" s="93"/>
      <c r="AM1719" s="444"/>
      <c r="AN1719" s="444"/>
      <c r="AO1719" s="444"/>
      <c r="AP1719" s="444"/>
      <c r="AQ1719" s="444"/>
    </row>
    <row r="1720" spans="1:43">
      <c r="A1720" s="120"/>
      <c r="B1720" s="91"/>
      <c r="C1720" s="91" t="s">
        <v>6</v>
      </c>
      <c r="D1720" s="166"/>
      <c r="E1720" s="91" t="s">
        <v>6</v>
      </c>
      <c r="F1720" s="166"/>
      <c r="G1720" s="166"/>
      <c r="H1720" s="91" t="s">
        <v>9</v>
      </c>
      <c r="I1720" s="93"/>
      <c r="J1720" s="93"/>
      <c r="K1720" s="93"/>
      <c r="L1720" s="93"/>
      <c r="M1720" s="93"/>
      <c r="N1720" s="93"/>
      <c r="O1720" s="93"/>
      <c r="P1720" s="93"/>
      <c r="Q1720" s="93"/>
      <c r="R1720" s="93"/>
      <c r="S1720" s="93"/>
      <c r="T1720" s="93"/>
      <c r="U1720" s="93">
        <v>265</v>
      </c>
      <c r="V1720" s="439">
        <v>1035</v>
      </c>
      <c r="W1720" s="93">
        <v>265</v>
      </c>
      <c r="X1720" s="447">
        <v>1041</v>
      </c>
      <c r="Y1720" s="193">
        <v>265</v>
      </c>
      <c r="Z1720" s="447">
        <v>1032</v>
      </c>
      <c r="AA1720" s="186"/>
      <c r="AB1720" s="187"/>
      <c r="AC1720" s="93">
        <v>265</v>
      </c>
      <c r="AD1720" s="440">
        <v>481</v>
      </c>
      <c r="AE1720" s="93">
        <v>265</v>
      </c>
      <c r="AF1720" s="448">
        <v>503</v>
      </c>
      <c r="AG1720" s="193">
        <v>265</v>
      </c>
      <c r="AH1720" s="448">
        <v>484</v>
      </c>
      <c r="AI1720" s="186"/>
      <c r="AJ1720" s="187"/>
      <c r="AK1720" s="188"/>
      <c r="AL1720" s="93"/>
      <c r="AM1720" s="444"/>
      <c r="AN1720" s="444"/>
      <c r="AO1720" s="444"/>
      <c r="AP1720" s="444"/>
      <c r="AQ1720" s="444"/>
    </row>
    <row r="1721" spans="1:43">
      <c r="A1721" s="60"/>
      <c r="B1721" s="40" t="s">
        <v>5</v>
      </c>
      <c r="C1721" s="26"/>
      <c r="D1721" s="60"/>
      <c r="E1721" s="26"/>
      <c r="F1721" s="60"/>
      <c r="G1721" s="60"/>
      <c r="H1721" s="26"/>
      <c r="I1721" s="93"/>
      <c r="J1721" s="93"/>
      <c r="K1721" s="93"/>
      <c r="L1721" s="93"/>
      <c r="M1721" s="93"/>
      <c r="N1721" s="93"/>
      <c r="O1721" s="93"/>
      <c r="P1721" s="93"/>
      <c r="Q1721" s="93"/>
      <c r="R1721" s="93"/>
      <c r="S1721" s="93"/>
      <c r="T1721" s="93"/>
      <c r="U1721" s="93">
        <v>266</v>
      </c>
      <c r="V1721" s="439">
        <v>1056</v>
      </c>
      <c r="W1721" s="93">
        <v>266</v>
      </c>
      <c r="X1721" s="447">
        <v>1080</v>
      </c>
      <c r="Y1721" s="193">
        <v>266</v>
      </c>
      <c r="Z1721" s="447">
        <v>1016</v>
      </c>
      <c r="AA1721" s="186"/>
      <c r="AB1721" s="187"/>
      <c r="AC1721" s="93">
        <v>266</v>
      </c>
      <c r="AD1721" s="440">
        <v>415</v>
      </c>
      <c r="AE1721" s="93">
        <v>266</v>
      </c>
      <c r="AF1721" s="448">
        <v>451</v>
      </c>
      <c r="AG1721" s="193">
        <v>266</v>
      </c>
      <c r="AH1721" s="448">
        <v>486</v>
      </c>
      <c r="AI1721" s="186"/>
      <c r="AJ1721" s="187"/>
      <c r="AK1721" s="188"/>
      <c r="AL1721" s="93"/>
      <c r="AM1721" s="444"/>
      <c r="AN1721" s="444"/>
      <c r="AO1721" s="444"/>
      <c r="AP1721" s="444"/>
      <c r="AQ1721" s="444"/>
    </row>
    <row r="1722" spans="1:43">
      <c r="A1722" s="168" t="s">
        <v>53</v>
      </c>
      <c r="B1722" s="7"/>
      <c r="C1722" s="86">
        <f>[1]CO99!$D$20</f>
        <v>20</v>
      </c>
      <c r="D1722" s="60"/>
      <c r="E1722" s="86">
        <f>[1]CO99!$F$20</f>
        <v>20</v>
      </c>
      <c r="F1722" s="60"/>
      <c r="G1722" s="60"/>
      <c r="H1722" s="86">
        <f>[1]CO99!$I$20</f>
        <v>20</v>
      </c>
      <c r="I1722" s="93"/>
      <c r="J1722" s="93"/>
      <c r="K1722" s="93"/>
      <c r="L1722" s="93"/>
      <c r="M1722" s="93"/>
      <c r="N1722" s="93"/>
      <c r="O1722" s="93"/>
      <c r="P1722" s="93"/>
      <c r="Q1722" s="93"/>
      <c r="R1722" s="93"/>
      <c r="S1722" s="93"/>
      <c r="T1722" s="93"/>
      <c r="U1722" s="93">
        <v>267</v>
      </c>
      <c r="V1722" s="439">
        <v>222</v>
      </c>
      <c r="W1722" s="93">
        <v>267</v>
      </c>
      <c r="X1722" s="447">
        <v>206</v>
      </c>
      <c r="Y1722" s="193">
        <v>267</v>
      </c>
      <c r="Z1722" s="447">
        <v>187</v>
      </c>
      <c r="AA1722" s="186"/>
      <c r="AB1722" s="187"/>
      <c r="AC1722" s="93">
        <v>267</v>
      </c>
      <c r="AD1722" s="440">
        <v>140</v>
      </c>
      <c r="AE1722" s="93">
        <v>267</v>
      </c>
      <c r="AF1722" s="448">
        <v>135</v>
      </c>
      <c r="AG1722" s="193">
        <v>267</v>
      </c>
      <c r="AH1722" s="448">
        <v>146</v>
      </c>
      <c r="AI1722" s="186"/>
      <c r="AJ1722" s="187"/>
      <c r="AK1722" s="188"/>
      <c r="AL1722" s="93"/>
      <c r="AM1722" s="444"/>
      <c r="AN1722" s="444"/>
      <c r="AO1722" s="444"/>
      <c r="AP1722" s="444"/>
      <c r="AQ1722" s="444"/>
    </row>
    <row r="1723" spans="1:43">
      <c r="A1723" s="168" t="s">
        <v>54</v>
      </c>
      <c r="B1723" s="7"/>
      <c r="C1723" s="86">
        <f>[1]CO99!$D$21</f>
        <v>13.987</v>
      </c>
      <c r="D1723" s="60"/>
      <c r="E1723" s="86">
        <f>[1]CO99!$F$21</f>
        <v>20.163</v>
      </c>
      <c r="F1723" s="60"/>
      <c r="G1723" s="60"/>
      <c r="H1723" s="86">
        <f>[1]CO99!$I$21</f>
        <v>18.120999999999999</v>
      </c>
      <c r="I1723" s="93"/>
      <c r="J1723" s="93"/>
      <c r="K1723" s="93"/>
      <c r="L1723" s="93"/>
      <c r="M1723" s="93"/>
      <c r="N1723" s="93"/>
      <c r="O1723" s="93"/>
      <c r="P1723" s="93"/>
      <c r="Q1723" s="93"/>
      <c r="R1723" s="93"/>
      <c r="S1723" s="93"/>
      <c r="T1723" s="93"/>
      <c r="U1723" s="93">
        <v>268</v>
      </c>
      <c r="V1723" s="439">
        <v>192</v>
      </c>
      <c r="W1723" s="93">
        <v>268</v>
      </c>
      <c r="X1723" s="447">
        <v>181</v>
      </c>
      <c r="Y1723" s="193">
        <v>268</v>
      </c>
      <c r="Z1723" s="447">
        <v>175</v>
      </c>
      <c r="AA1723" s="186"/>
      <c r="AB1723" s="187"/>
      <c r="AC1723" s="93">
        <v>268</v>
      </c>
      <c r="AD1723" s="440">
        <v>87</v>
      </c>
      <c r="AE1723" s="93">
        <v>268</v>
      </c>
      <c r="AF1723" s="448">
        <v>69</v>
      </c>
      <c r="AG1723" s="193">
        <v>268</v>
      </c>
      <c r="AH1723" s="448">
        <v>84</v>
      </c>
      <c r="AI1723" s="186"/>
      <c r="AJ1723" s="187"/>
      <c r="AK1723" s="188"/>
      <c r="AL1723" s="93"/>
      <c r="AM1723" s="444"/>
      <c r="AN1723" s="444"/>
      <c r="AO1723" s="444"/>
      <c r="AP1723" s="444"/>
      <c r="AQ1723" s="444"/>
    </row>
    <row r="1724" spans="1:43">
      <c r="A1724" s="168" t="s">
        <v>93</v>
      </c>
      <c r="B1724" s="7"/>
      <c r="C1724" s="86">
        <f>[1]CO99!$D$23</f>
        <v>0</v>
      </c>
      <c r="D1724" s="60"/>
      <c r="E1724" s="86">
        <f>[1]CO99!$F$23</f>
        <v>0</v>
      </c>
      <c r="F1724" s="60"/>
      <c r="G1724" s="60"/>
      <c r="H1724" s="86">
        <f>[1]CO99!$I$23</f>
        <v>0</v>
      </c>
      <c r="I1724" s="93"/>
      <c r="J1724" s="93"/>
      <c r="K1724" s="93"/>
      <c r="L1724" s="93"/>
      <c r="M1724" s="93"/>
      <c r="N1724" s="93"/>
      <c r="O1724" s="93"/>
      <c r="P1724" s="93"/>
      <c r="Q1724" s="93"/>
      <c r="R1724" s="93"/>
      <c r="S1724" s="93"/>
      <c r="T1724" s="93"/>
      <c r="U1724" s="93">
        <v>269</v>
      </c>
      <c r="V1724" s="439">
        <v>29</v>
      </c>
      <c r="W1724" s="93">
        <v>269</v>
      </c>
      <c r="X1724" s="447">
        <v>40</v>
      </c>
      <c r="Y1724" s="193">
        <v>269</v>
      </c>
      <c r="Z1724" s="447">
        <v>25</v>
      </c>
      <c r="AA1724" s="186"/>
      <c r="AB1724" s="187"/>
      <c r="AC1724" s="93">
        <v>269</v>
      </c>
      <c r="AD1724" s="440">
        <v>27</v>
      </c>
      <c r="AE1724" s="93">
        <v>269</v>
      </c>
      <c r="AF1724" s="448">
        <v>20</v>
      </c>
      <c r="AG1724" s="193">
        <v>269</v>
      </c>
      <c r="AH1724" s="448">
        <v>11</v>
      </c>
      <c r="AI1724" s="186"/>
      <c r="AJ1724" s="187"/>
      <c r="AK1724" s="188"/>
      <c r="AL1724" s="93"/>
      <c r="AM1724" s="444"/>
      <c r="AN1724" s="444"/>
      <c r="AO1724" s="444"/>
      <c r="AP1724" s="444"/>
      <c r="AQ1724" s="444"/>
    </row>
    <row r="1725" spans="1:43">
      <c r="A1725" s="168" t="s">
        <v>63</v>
      </c>
      <c r="B1725" s="7"/>
      <c r="C1725" s="86">
        <f>[1]CO99!$D$27</f>
        <v>4</v>
      </c>
      <c r="D1725" s="60"/>
      <c r="E1725" s="86">
        <f>[1]CO99!$F$27</f>
        <v>4</v>
      </c>
      <c r="F1725" s="60"/>
      <c r="G1725" s="60"/>
      <c r="H1725" s="86">
        <f>[1]CO99!$I$27</f>
        <v>4</v>
      </c>
      <c r="I1725" s="93"/>
      <c r="J1725" s="93"/>
      <c r="K1725" s="93"/>
      <c r="L1725" s="93"/>
      <c r="M1725" s="93"/>
      <c r="N1725" s="93"/>
      <c r="O1725" s="93"/>
      <c r="P1725" s="93"/>
      <c r="Q1725" s="93"/>
      <c r="R1725" s="93"/>
      <c r="S1725" s="93"/>
      <c r="T1725" s="93"/>
      <c r="U1725" s="93">
        <v>270</v>
      </c>
      <c r="V1725" s="439">
        <v>96</v>
      </c>
      <c r="W1725" s="93">
        <v>270</v>
      </c>
      <c r="X1725" s="447">
        <v>91</v>
      </c>
      <c r="Y1725" s="193">
        <v>270</v>
      </c>
      <c r="Z1725" s="447">
        <v>95</v>
      </c>
      <c r="AA1725" s="186"/>
      <c r="AB1725" s="187"/>
      <c r="AC1725" s="93">
        <v>270</v>
      </c>
      <c r="AD1725" s="440">
        <v>69</v>
      </c>
      <c r="AE1725" s="93">
        <v>270</v>
      </c>
      <c r="AF1725" s="448">
        <v>45</v>
      </c>
      <c r="AG1725" s="193">
        <v>270</v>
      </c>
      <c r="AH1725" s="448">
        <v>48</v>
      </c>
      <c r="AI1725" s="186"/>
      <c r="AJ1725" s="187"/>
      <c r="AK1725" s="188"/>
      <c r="AL1725" s="93"/>
      <c r="AM1725" s="444"/>
      <c r="AN1725" s="444"/>
      <c r="AO1725" s="444"/>
      <c r="AP1725" s="444"/>
      <c r="AQ1725" s="444"/>
    </row>
    <row r="1726" spans="1:43">
      <c r="A1726" s="168" t="s">
        <v>66</v>
      </c>
      <c r="B1726" s="7"/>
      <c r="C1726" s="86">
        <f>[1]CO99!$D$45</f>
        <v>0</v>
      </c>
      <c r="D1726" s="60"/>
      <c r="E1726" s="86">
        <f>[1]CO99!$F$45</f>
        <v>0</v>
      </c>
      <c r="F1726" s="60"/>
      <c r="G1726" s="60"/>
      <c r="H1726" s="86">
        <f>[1]CO99!$I$45</f>
        <v>0</v>
      </c>
      <c r="I1726" s="93"/>
      <c r="J1726" s="93"/>
      <c r="K1726" s="93"/>
      <c r="L1726" s="93"/>
      <c r="M1726" s="93"/>
      <c r="N1726" s="93"/>
      <c r="O1726" s="93"/>
      <c r="P1726" s="93"/>
      <c r="Q1726" s="93"/>
      <c r="R1726" s="93"/>
      <c r="S1726" s="93"/>
      <c r="T1726" s="93"/>
      <c r="U1726" s="93">
        <v>271</v>
      </c>
      <c r="V1726" s="439">
        <v>124</v>
      </c>
      <c r="W1726" s="93">
        <v>271</v>
      </c>
      <c r="X1726" s="447">
        <v>138</v>
      </c>
      <c r="Y1726" s="193">
        <v>271</v>
      </c>
      <c r="Z1726" s="447">
        <v>138</v>
      </c>
      <c r="AA1726" s="186"/>
      <c r="AB1726" s="187"/>
      <c r="AC1726" s="93">
        <v>271</v>
      </c>
      <c r="AD1726" s="440">
        <v>44</v>
      </c>
      <c r="AE1726" s="93">
        <v>271</v>
      </c>
      <c r="AF1726" s="448">
        <v>37</v>
      </c>
      <c r="AG1726" s="193">
        <v>271</v>
      </c>
      <c r="AH1726" s="448">
        <v>52</v>
      </c>
      <c r="AI1726" s="186"/>
      <c r="AJ1726" s="187"/>
      <c r="AK1726" s="188"/>
      <c r="AL1726" s="93"/>
      <c r="AM1726" s="444"/>
      <c r="AN1726" s="444"/>
      <c r="AO1726" s="444"/>
      <c r="AP1726" s="444"/>
      <c r="AQ1726" s="444"/>
    </row>
    <row r="1727" spans="1:43">
      <c r="A1727" s="168" t="s">
        <v>73</v>
      </c>
      <c r="B1727" s="7"/>
      <c r="C1727" s="86">
        <f>[1]CO99!$D$43</f>
        <v>0</v>
      </c>
      <c r="D1727" s="60"/>
      <c r="E1727" s="86">
        <f>[1]CO99!$F$43</f>
        <v>0</v>
      </c>
      <c r="F1727" s="60"/>
      <c r="G1727" s="60"/>
      <c r="H1727" s="86">
        <f>[1]CO99!$I$43</f>
        <v>0</v>
      </c>
      <c r="I1727" s="93"/>
      <c r="J1727" s="93"/>
      <c r="K1727" s="93"/>
      <c r="L1727" s="93"/>
      <c r="M1727" s="93"/>
      <c r="N1727" s="93"/>
      <c r="O1727" s="93"/>
      <c r="P1727" s="93"/>
      <c r="Q1727" s="93"/>
      <c r="R1727" s="93"/>
      <c r="S1727" s="93"/>
      <c r="T1727" s="93"/>
      <c r="U1727" s="93">
        <v>272</v>
      </c>
      <c r="V1727" s="439">
        <v>111</v>
      </c>
      <c r="W1727" s="93">
        <v>272</v>
      </c>
      <c r="X1727" s="447">
        <v>108</v>
      </c>
      <c r="Y1727" s="193">
        <v>272</v>
      </c>
      <c r="Z1727" s="447">
        <v>116</v>
      </c>
      <c r="AA1727" s="186"/>
      <c r="AB1727" s="187"/>
      <c r="AC1727" s="93">
        <v>272</v>
      </c>
      <c r="AD1727" s="440">
        <v>44</v>
      </c>
      <c r="AE1727" s="93">
        <v>272</v>
      </c>
      <c r="AF1727" s="448">
        <v>41</v>
      </c>
      <c r="AG1727" s="193">
        <v>272</v>
      </c>
      <c r="AH1727" s="448">
        <v>51</v>
      </c>
      <c r="AI1727" s="186"/>
      <c r="AJ1727" s="187"/>
      <c r="AK1727" s="188"/>
      <c r="AL1727" s="93"/>
      <c r="AM1727" s="444"/>
      <c r="AN1727" s="444"/>
      <c r="AO1727" s="444"/>
      <c r="AP1727" s="444"/>
      <c r="AQ1727" s="444"/>
    </row>
    <row r="1728" spans="1:43">
      <c r="A1728" s="168" t="s">
        <v>76</v>
      </c>
      <c r="B1728" s="7"/>
      <c r="C1728" s="86">
        <f>[1]CO99!$D$36</f>
        <v>0</v>
      </c>
      <c r="D1728" s="60"/>
      <c r="E1728" s="86">
        <f>[1]CO99!$F$36</f>
        <v>0</v>
      </c>
      <c r="F1728" s="60"/>
      <c r="G1728" s="60"/>
      <c r="H1728" s="86">
        <f>[1]CO99!$I$36</f>
        <v>0</v>
      </c>
      <c r="I1728" s="93"/>
      <c r="J1728" s="93"/>
      <c r="K1728" s="93"/>
      <c r="L1728" s="93"/>
      <c r="M1728" s="93"/>
      <c r="N1728" s="93"/>
      <c r="O1728" s="93"/>
      <c r="P1728" s="93"/>
      <c r="Q1728" s="93"/>
      <c r="R1728" s="93"/>
      <c r="S1728" s="93"/>
      <c r="T1728" s="93"/>
      <c r="U1728" s="93">
        <v>273</v>
      </c>
      <c r="V1728" s="439">
        <v>196</v>
      </c>
      <c r="W1728" s="93">
        <v>273</v>
      </c>
      <c r="X1728" s="447">
        <v>237</v>
      </c>
      <c r="Y1728" s="193">
        <v>273</v>
      </c>
      <c r="Z1728" s="447">
        <v>239</v>
      </c>
      <c r="AA1728" s="186"/>
      <c r="AB1728" s="187"/>
      <c r="AC1728" s="93">
        <v>273</v>
      </c>
      <c r="AD1728" s="440">
        <v>157</v>
      </c>
      <c r="AE1728" s="93">
        <v>273</v>
      </c>
      <c r="AF1728" s="448">
        <v>100</v>
      </c>
      <c r="AG1728" s="193">
        <v>273</v>
      </c>
      <c r="AH1728" s="448">
        <v>98</v>
      </c>
      <c r="AI1728" s="186"/>
      <c r="AJ1728" s="187"/>
      <c r="AK1728" s="188"/>
      <c r="AL1728" s="93"/>
      <c r="AM1728" s="444"/>
      <c r="AN1728" s="444"/>
      <c r="AO1728" s="444"/>
      <c r="AP1728" s="444"/>
      <c r="AQ1728" s="444"/>
    </row>
    <row r="1729" spans="1:43">
      <c r="A1729" s="7" t="s">
        <v>77</v>
      </c>
      <c r="B1729" s="7"/>
      <c r="C1729" s="86">
        <f>[1]CO99!$D$37</f>
        <v>0</v>
      </c>
      <c r="D1729" s="60"/>
      <c r="E1729" s="86">
        <f>[1]CO99!$F$37</f>
        <v>0</v>
      </c>
      <c r="F1729" s="60"/>
      <c r="G1729" s="60"/>
      <c r="H1729" s="86">
        <f>[1]CO99!$I$37</f>
        <v>0</v>
      </c>
      <c r="I1729" s="93"/>
      <c r="J1729" s="93"/>
      <c r="K1729" s="93"/>
      <c r="L1729" s="93"/>
      <c r="M1729" s="93"/>
      <c r="N1729" s="93"/>
      <c r="O1729" s="93"/>
      <c r="P1729" s="93"/>
      <c r="Q1729" s="93"/>
      <c r="R1729" s="93"/>
      <c r="S1729" s="93"/>
      <c r="T1729" s="93"/>
      <c r="U1729" s="93">
        <v>274</v>
      </c>
      <c r="V1729" s="439">
        <v>130</v>
      </c>
      <c r="W1729" s="93">
        <v>274</v>
      </c>
      <c r="X1729" s="447">
        <v>162</v>
      </c>
      <c r="Y1729" s="193">
        <v>274</v>
      </c>
      <c r="Z1729" s="447">
        <v>153</v>
      </c>
      <c r="AA1729" s="186"/>
      <c r="AB1729" s="187"/>
      <c r="AC1729" s="93">
        <v>274</v>
      </c>
      <c r="AD1729" s="440">
        <v>48</v>
      </c>
      <c r="AE1729" s="93">
        <v>274</v>
      </c>
      <c r="AF1729" s="448">
        <v>47</v>
      </c>
      <c r="AG1729" s="193">
        <v>274</v>
      </c>
      <c r="AH1729" s="448">
        <v>41</v>
      </c>
      <c r="AI1729" s="186"/>
      <c r="AJ1729" s="187"/>
      <c r="AK1729" s="188"/>
      <c r="AL1729" s="93"/>
      <c r="AM1729" s="444"/>
      <c r="AN1729" s="444"/>
      <c r="AO1729" s="444"/>
      <c r="AP1729" s="444"/>
      <c r="AQ1729" s="444"/>
    </row>
    <row r="1730" spans="1:43">
      <c r="A1730" s="7" t="s">
        <v>79</v>
      </c>
      <c r="B1730" s="126"/>
      <c r="C1730" s="86">
        <f>[1]CO99!$D$38</f>
        <v>0</v>
      </c>
      <c r="D1730" s="60"/>
      <c r="E1730" s="86">
        <f>[1]CO99!$F$38</f>
        <v>0</v>
      </c>
      <c r="F1730" s="60"/>
      <c r="G1730" s="60"/>
      <c r="H1730" s="86">
        <f>[1]CO99!$I$38</f>
        <v>0</v>
      </c>
      <c r="I1730" s="102"/>
      <c r="J1730" s="93"/>
      <c r="K1730" s="93"/>
      <c r="L1730" s="93"/>
      <c r="M1730" s="93"/>
      <c r="N1730" s="93"/>
      <c r="O1730" s="93"/>
      <c r="P1730" s="93"/>
      <c r="Q1730" s="93"/>
      <c r="R1730" s="93"/>
      <c r="S1730" s="93"/>
      <c r="T1730" s="93"/>
      <c r="U1730" s="93">
        <v>275</v>
      </c>
      <c r="V1730" s="439">
        <v>25</v>
      </c>
      <c r="W1730" s="93">
        <v>275</v>
      </c>
      <c r="X1730" s="447">
        <v>25</v>
      </c>
      <c r="Y1730" s="193">
        <v>275</v>
      </c>
      <c r="Z1730" s="447">
        <v>18</v>
      </c>
      <c r="AA1730" s="186"/>
      <c r="AB1730" s="187"/>
      <c r="AC1730" s="93">
        <v>275</v>
      </c>
      <c r="AD1730" s="440">
        <v>5</v>
      </c>
      <c r="AE1730" s="93">
        <v>275</v>
      </c>
      <c r="AF1730" s="448">
        <v>5</v>
      </c>
      <c r="AG1730" s="193">
        <v>275</v>
      </c>
      <c r="AH1730" s="448">
        <v>10</v>
      </c>
      <c r="AI1730" s="186"/>
      <c r="AJ1730" s="187"/>
      <c r="AK1730" s="188"/>
      <c r="AL1730" s="93"/>
      <c r="AM1730" s="444"/>
      <c r="AN1730" s="444"/>
      <c r="AO1730" s="444"/>
      <c r="AP1730" s="444"/>
      <c r="AQ1730" s="444"/>
    </row>
    <row r="1731" spans="1:43">
      <c r="A1731" s="7" t="str">
        <f>A1404</f>
        <v>Bond and Interest #1</v>
      </c>
      <c r="B1731" s="7"/>
      <c r="C1731" s="86">
        <f>[1]CO99!$D$59</f>
        <v>0</v>
      </c>
      <c r="D1731" s="60"/>
      <c r="E1731" s="86">
        <f>[1]CO99!$F$59</f>
        <v>0</v>
      </c>
      <c r="F1731" s="60"/>
      <c r="G1731" s="60"/>
      <c r="H1731" s="86">
        <f>[1]CO99!$I$59</f>
        <v>0</v>
      </c>
      <c r="I1731" s="93"/>
      <c r="J1731" s="93"/>
      <c r="K1731" s="93"/>
      <c r="L1731" s="93"/>
      <c r="M1731" s="93"/>
      <c r="N1731" s="93"/>
      <c r="O1731" s="93"/>
      <c r="P1731" s="93"/>
      <c r="Q1731" s="93"/>
      <c r="R1731" s="93"/>
      <c r="S1731" s="93"/>
      <c r="T1731" s="93"/>
      <c r="U1731" s="93">
        <v>281</v>
      </c>
      <c r="V1731" s="439">
        <v>127</v>
      </c>
      <c r="W1731" s="93">
        <v>281</v>
      </c>
      <c r="X1731" s="447">
        <v>133</v>
      </c>
      <c r="Y1731" s="193">
        <v>281</v>
      </c>
      <c r="Z1731" s="447">
        <v>123</v>
      </c>
      <c r="AA1731" s="186"/>
      <c r="AB1731" s="187"/>
      <c r="AC1731" s="93">
        <v>281</v>
      </c>
      <c r="AD1731" s="440">
        <v>60</v>
      </c>
      <c r="AE1731" s="93">
        <v>281</v>
      </c>
      <c r="AF1731" s="448">
        <v>54</v>
      </c>
      <c r="AG1731" s="193">
        <v>281</v>
      </c>
      <c r="AH1731" s="448">
        <v>51</v>
      </c>
      <c r="AI1731" s="186"/>
      <c r="AJ1731" s="187"/>
      <c r="AK1731" s="188"/>
      <c r="AL1731" s="93"/>
      <c r="AM1731" s="444"/>
      <c r="AN1731" s="444"/>
      <c r="AO1731" s="444"/>
      <c r="AP1731" s="444"/>
      <c r="AQ1731" s="444"/>
    </row>
    <row r="1732" spans="1:43">
      <c r="A1732" s="7" t="str">
        <f>A1405</f>
        <v>Bond and Interest #2</v>
      </c>
      <c r="B1732" s="7"/>
      <c r="C1732" s="86">
        <f>[1]CO99!$D$60</f>
        <v>0</v>
      </c>
      <c r="D1732" s="60"/>
      <c r="E1732" s="86">
        <f>[1]CO99!$F$60</f>
        <v>0</v>
      </c>
      <c r="F1732" s="60"/>
      <c r="G1732" s="60"/>
      <c r="H1732" s="86">
        <f>[1]CO99!$I$60</f>
        <v>0</v>
      </c>
      <c r="I1732" s="93"/>
      <c r="J1732" s="93"/>
      <c r="K1732" s="93"/>
      <c r="L1732" s="93"/>
      <c r="M1732" s="93"/>
      <c r="N1732" s="93"/>
      <c r="O1732" s="93"/>
      <c r="P1732" s="93"/>
      <c r="Q1732" s="93"/>
      <c r="R1732" s="93"/>
      <c r="S1732" s="93"/>
      <c r="T1732" s="93"/>
      <c r="U1732" s="93">
        <v>282</v>
      </c>
      <c r="V1732" s="439">
        <v>157</v>
      </c>
      <c r="W1732" s="93">
        <v>282</v>
      </c>
      <c r="X1732" s="447">
        <v>157</v>
      </c>
      <c r="Y1732" s="193">
        <v>282</v>
      </c>
      <c r="Z1732" s="447">
        <v>161</v>
      </c>
      <c r="AA1732" s="186"/>
      <c r="AB1732" s="187"/>
      <c r="AC1732" s="93">
        <v>282</v>
      </c>
      <c r="AD1732" s="440">
        <v>29</v>
      </c>
      <c r="AE1732" s="93">
        <v>282</v>
      </c>
      <c r="AF1732" s="448">
        <v>56</v>
      </c>
      <c r="AG1732" s="193">
        <v>282</v>
      </c>
      <c r="AH1732" s="448">
        <v>48</v>
      </c>
      <c r="AI1732" s="186"/>
      <c r="AJ1732" s="187"/>
      <c r="AK1732" s="188"/>
      <c r="AL1732" s="93"/>
      <c r="AM1732" s="444"/>
      <c r="AN1732" s="444"/>
      <c r="AO1732" s="444"/>
      <c r="AP1732" s="444"/>
      <c r="AQ1732" s="444"/>
    </row>
    <row r="1733" spans="1:43">
      <c r="A1733" s="7" t="s">
        <v>135</v>
      </c>
      <c r="B1733" s="7"/>
      <c r="C1733" s="86">
        <f>[1]CO99!$D$61</f>
        <v>0</v>
      </c>
      <c r="D1733" s="60"/>
      <c r="E1733" s="86">
        <f>[1]CO99!$F$61</f>
        <v>0</v>
      </c>
      <c r="F1733" s="60"/>
      <c r="G1733" s="60"/>
      <c r="H1733" s="86">
        <f>[1]CO99!$I$61</f>
        <v>0</v>
      </c>
      <c r="I1733" s="93"/>
      <c r="J1733" s="93"/>
      <c r="K1733" s="93"/>
      <c r="L1733" s="93"/>
      <c r="M1733" s="93"/>
      <c r="N1733" s="93"/>
      <c r="O1733" s="93"/>
      <c r="P1733" s="93"/>
      <c r="Q1733" s="93"/>
      <c r="R1733" s="93"/>
      <c r="S1733" s="93"/>
      <c r="T1733" s="93"/>
      <c r="U1733" s="93">
        <v>283</v>
      </c>
      <c r="V1733" s="439">
        <v>112</v>
      </c>
      <c r="W1733" s="93">
        <v>283</v>
      </c>
      <c r="X1733" s="447">
        <v>74</v>
      </c>
      <c r="Y1733" s="193">
        <v>283</v>
      </c>
      <c r="Z1733" s="447">
        <v>81</v>
      </c>
      <c r="AA1733" s="186"/>
      <c r="AB1733" s="187"/>
      <c r="AC1733" s="93">
        <v>283</v>
      </c>
      <c r="AD1733" s="440">
        <v>13</v>
      </c>
      <c r="AE1733" s="93">
        <v>283</v>
      </c>
      <c r="AF1733" s="448">
        <v>10</v>
      </c>
      <c r="AG1733" s="193">
        <v>283</v>
      </c>
      <c r="AH1733" s="448">
        <v>10</v>
      </c>
      <c r="AI1733" s="186"/>
      <c r="AJ1733" s="187"/>
      <c r="AK1733" s="188"/>
      <c r="AL1733" s="93"/>
      <c r="AM1733" s="444"/>
      <c r="AN1733" s="444"/>
      <c r="AO1733" s="444"/>
      <c r="AP1733" s="444"/>
      <c r="AQ1733" s="444"/>
    </row>
    <row r="1734" spans="1:43">
      <c r="A1734" s="7" t="s">
        <v>87</v>
      </c>
      <c r="B1734" s="7"/>
      <c r="C1734" s="86">
        <f>[1]CO99!$D$62</f>
        <v>0</v>
      </c>
      <c r="D1734" s="60"/>
      <c r="E1734" s="86">
        <f>[1]CO99!$F$62</f>
        <v>0</v>
      </c>
      <c r="F1734" s="60"/>
      <c r="G1734" s="60"/>
      <c r="H1734" s="86">
        <f>[1]CO99!$I$62</f>
        <v>0</v>
      </c>
      <c r="I1734" s="93"/>
      <c r="J1734" s="93"/>
      <c r="K1734" s="93"/>
      <c r="L1734" s="93"/>
      <c r="M1734" s="93"/>
      <c r="N1734" s="93"/>
      <c r="O1734" s="93"/>
      <c r="P1734" s="93"/>
      <c r="Q1734" s="93"/>
      <c r="R1734" s="93"/>
      <c r="S1734" s="93"/>
      <c r="T1734" s="93"/>
      <c r="U1734" s="93">
        <v>284</v>
      </c>
      <c r="V1734" s="439">
        <v>98</v>
      </c>
      <c r="W1734" s="93">
        <v>284</v>
      </c>
      <c r="X1734" s="447">
        <v>99</v>
      </c>
      <c r="Y1734" s="193">
        <v>284</v>
      </c>
      <c r="Z1734" s="447">
        <v>83</v>
      </c>
      <c r="AA1734" s="186"/>
      <c r="AB1734" s="187"/>
      <c r="AC1734" s="93">
        <v>284</v>
      </c>
      <c r="AD1734" s="440">
        <v>30</v>
      </c>
      <c r="AE1734" s="93">
        <v>284</v>
      </c>
      <c r="AF1734" s="448">
        <v>25</v>
      </c>
      <c r="AG1734" s="193">
        <v>284</v>
      </c>
      <c r="AH1734" s="448">
        <v>24</v>
      </c>
      <c r="AI1734" s="186"/>
      <c r="AJ1734" s="187"/>
      <c r="AK1734" s="188"/>
      <c r="AL1734" s="93"/>
      <c r="AM1734" s="444"/>
      <c r="AN1734" s="444"/>
      <c r="AO1734" s="444"/>
      <c r="AP1734" s="444"/>
      <c r="AQ1734" s="444"/>
    </row>
    <row r="1735" spans="1:43">
      <c r="A1735" s="7" t="s">
        <v>88</v>
      </c>
      <c r="B1735" s="7"/>
      <c r="C1735" s="86">
        <f>[1]CO99!$D$63</f>
        <v>0</v>
      </c>
      <c r="D1735" s="60"/>
      <c r="E1735" s="86">
        <f>[1]CO99!$F$63</f>
        <v>0</v>
      </c>
      <c r="F1735" s="60"/>
      <c r="G1735" s="60"/>
      <c r="H1735" s="86">
        <f>[1]CO99!$I$63</f>
        <v>0</v>
      </c>
      <c r="I1735" s="93"/>
      <c r="J1735" s="93"/>
      <c r="K1735" s="93"/>
      <c r="L1735" s="93"/>
      <c r="M1735" s="93"/>
      <c r="N1735" s="93"/>
      <c r="O1735" s="93"/>
      <c r="P1735" s="93"/>
      <c r="Q1735" s="93"/>
      <c r="R1735" s="93"/>
      <c r="S1735" s="93"/>
      <c r="T1735" s="93"/>
      <c r="U1735" s="93">
        <v>285</v>
      </c>
      <c r="V1735" s="439">
        <v>92</v>
      </c>
      <c r="W1735" s="93">
        <v>285</v>
      </c>
      <c r="X1735" s="447">
        <v>101</v>
      </c>
      <c r="Y1735" s="193">
        <v>285</v>
      </c>
      <c r="Z1735" s="447">
        <v>109</v>
      </c>
      <c r="AA1735" s="186"/>
      <c r="AB1735" s="187"/>
      <c r="AC1735" s="93">
        <v>285</v>
      </c>
      <c r="AD1735" s="440">
        <v>16</v>
      </c>
      <c r="AE1735" s="93">
        <v>285</v>
      </c>
      <c r="AF1735" s="448">
        <v>28</v>
      </c>
      <c r="AG1735" s="193">
        <v>285</v>
      </c>
      <c r="AH1735" s="448">
        <v>27</v>
      </c>
      <c r="AI1735" s="186"/>
      <c r="AJ1735" s="187"/>
      <c r="AK1735" s="188"/>
      <c r="AL1735" s="93"/>
      <c r="AM1735" s="444"/>
      <c r="AN1735" s="444"/>
      <c r="AO1735" s="444"/>
      <c r="AP1735" s="444"/>
      <c r="AQ1735" s="444"/>
    </row>
    <row r="1736" spans="1:43">
      <c r="A1736" s="62" t="s">
        <v>134</v>
      </c>
      <c r="B1736" s="7"/>
      <c r="C1736" s="199">
        <f>IF(H1=113,SUM(C1722:C1730,C1732:C1735),SUM(C1722:C1735))</f>
        <v>37.987000000000002</v>
      </c>
      <c r="D1736" s="60"/>
      <c r="E1736" s="199">
        <f>IF(H1=113,SUM(E1722:E1730,E1732:E1735),SUM(E1722:E1735))</f>
        <v>44.162999999999997</v>
      </c>
      <c r="F1736" s="60"/>
      <c r="G1736" s="60"/>
      <c r="H1736" s="199">
        <f>IF(H1=113,SUM(H1722:H1730,H1732:H1735),SUM(H1722:H1735))</f>
        <v>42.120999999999995</v>
      </c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>
        <v>286</v>
      </c>
      <c r="V1736" s="439">
        <v>192</v>
      </c>
      <c r="W1736" s="93">
        <v>286</v>
      </c>
      <c r="X1736" s="447">
        <v>195</v>
      </c>
      <c r="Y1736" s="193">
        <v>286</v>
      </c>
      <c r="Z1736" s="447">
        <v>197</v>
      </c>
      <c r="AA1736" s="186"/>
      <c r="AB1736" s="187"/>
      <c r="AC1736" s="93">
        <v>286</v>
      </c>
      <c r="AD1736" s="440">
        <v>59</v>
      </c>
      <c r="AE1736" s="93">
        <v>286</v>
      </c>
      <c r="AF1736" s="448">
        <v>27</v>
      </c>
      <c r="AG1736" s="193">
        <v>286</v>
      </c>
      <c r="AH1736" s="448">
        <v>46</v>
      </c>
      <c r="AI1736" s="186"/>
      <c r="AJ1736" s="187"/>
      <c r="AK1736" s="188"/>
      <c r="AL1736" s="93"/>
      <c r="AM1736" s="444"/>
      <c r="AN1736" s="444"/>
      <c r="AO1736" s="444"/>
      <c r="AP1736" s="444"/>
      <c r="AQ1736" s="444"/>
    </row>
    <row r="1737" spans="1:43">
      <c r="A1737" s="7" t="s">
        <v>154</v>
      </c>
      <c r="B1737" s="7"/>
      <c r="C1737" s="86">
        <f>[1]CO99!$D$72</f>
        <v>0</v>
      </c>
      <c r="D1737" s="60"/>
      <c r="E1737" s="86">
        <f>[1]CO99!$F$72</f>
        <v>0</v>
      </c>
      <c r="F1737" s="60"/>
      <c r="G1737" s="60"/>
      <c r="H1737" s="86">
        <f>[1]CO99!$I$72</f>
        <v>0</v>
      </c>
      <c r="I1737" s="93"/>
      <c r="J1737" s="93"/>
      <c r="K1737" s="93"/>
      <c r="L1737" s="93"/>
      <c r="M1737" s="93"/>
      <c r="N1737" s="93"/>
      <c r="O1737" s="93"/>
      <c r="P1737" s="93"/>
      <c r="Q1737" s="93"/>
      <c r="R1737" s="93"/>
      <c r="S1737" s="93"/>
      <c r="T1737" s="93"/>
      <c r="U1737" s="93">
        <v>287</v>
      </c>
      <c r="V1737" s="439">
        <v>249</v>
      </c>
      <c r="W1737" s="93">
        <v>287</v>
      </c>
      <c r="X1737" s="447">
        <v>278</v>
      </c>
      <c r="Y1737" s="193">
        <v>287</v>
      </c>
      <c r="Z1737" s="447">
        <v>253</v>
      </c>
      <c r="AA1737" s="186"/>
      <c r="AB1737" s="187"/>
      <c r="AC1737" s="93">
        <v>287</v>
      </c>
      <c r="AD1737" s="440">
        <v>95</v>
      </c>
      <c r="AE1737" s="93">
        <v>287</v>
      </c>
      <c r="AF1737" s="448">
        <v>66</v>
      </c>
      <c r="AG1737" s="193">
        <v>287</v>
      </c>
      <c r="AH1737" s="448">
        <v>94</v>
      </c>
      <c r="AI1737" s="186"/>
      <c r="AJ1737" s="187"/>
      <c r="AK1737" s="188"/>
      <c r="AL1737" s="93"/>
      <c r="AM1737" s="444"/>
      <c r="AN1737" s="444"/>
      <c r="AO1737" s="444"/>
      <c r="AP1737" s="444"/>
      <c r="AQ1737" s="444"/>
    </row>
    <row r="1738" spans="1:43">
      <c r="A1738" s="7" t="s">
        <v>155</v>
      </c>
      <c r="B1738" s="7"/>
      <c r="C1738" s="86">
        <f>[1]CO99!$D$73</f>
        <v>0</v>
      </c>
      <c r="D1738" s="60"/>
      <c r="E1738" s="86">
        <f>[1]CO99!$F$73</f>
        <v>0</v>
      </c>
      <c r="F1738" s="60"/>
      <c r="G1738" s="60"/>
      <c r="H1738" s="86">
        <f>[1]CO99!$I$73</f>
        <v>0</v>
      </c>
      <c r="I1738" s="93"/>
      <c r="J1738" s="93"/>
      <c r="K1738" s="93"/>
      <c r="L1738" s="93"/>
      <c r="M1738" s="93"/>
      <c r="N1738" s="93"/>
      <c r="O1738" s="93"/>
      <c r="P1738" s="93"/>
      <c r="Q1738" s="93"/>
      <c r="R1738" s="93"/>
      <c r="S1738" s="93"/>
      <c r="T1738" s="93"/>
      <c r="U1738" s="93">
        <v>288</v>
      </c>
      <c r="V1738" s="439">
        <v>305</v>
      </c>
      <c r="W1738" s="93">
        <v>288</v>
      </c>
      <c r="X1738" s="447">
        <v>281</v>
      </c>
      <c r="Y1738" s="193">
        <v>288</v>
      </c>
      <c r="Z1738" s="447">
        <v>295</v>
      </c>
      <c r="AA1738" s="186"/>
      <c r="AB1738" s="187"/>
      <c r="AC1738" s="93">
        <v>288</v>
      </c>
      <c r="AD1738" s="440">
        <v>73</v>
      </c>
      <c r="AE1738" s="93">
        <v>288</v>
      </c>
      <c r="AF1738" s="448">
        <v>64</v>
      </c>
      <c r="AG1738" s="193">
        <v>288</v>
      </c>
      <c r="AH1738" s="448">
        <v>43</v>
      </c>
      <c r="AI1738" s="186"/>
      <c r="AJ1738" s="187"/>
      <c r="AK1738" s="188"/>
      <c r="AL1738" s="93"/>
      <c r="AM1738" s="444"/>
      <c r="AN1738" s="444"/>
      <c r="AO1738" s="444"/>
      <c r="AP1738" s="444"/>
      <c r="AQ1738" s="444"/>
    </row>
    <row r="1739" spans="1:43">
      <c r="A1739" s="7" t="s">
        <v>156</v>
      </c>
      <c r="B1739" s="7"/>
      <c r="C1739" s="86">
        <f>[1]CO99!$D$74</f>
        <v>0</v>
      </c>
      <c r="D1739" s="60"/>
      <c r="E1739" s="86">
        <f>[1]CO99!$F$74</f>
        <v>0</v>
      </c>
      <c r="F1739" s="60"/>
      <c r="G1739" s="60"/>
      <c r="H1739" s="86">
        <f>[1]CO99!$I$74</f>
        <v>0</v>
      </c>
      <c r="I1739" s="93"/>
      <c r="J1739" s="93"/>
      <c r="K1739" s="93"/>
      <c r="L1739" s="93"/>
      <c r="M1739" s="93"/>
      <c r="N1739" s="93"/>
      <c r="O1739" s="93"/>
      <c r="P1739" s="93"/>
      <c r="Q1739" s="93"/>
      <c r="R1739" s="93"/>
      <c r="S1739" s="93"/>
      <c r="T1739" s="93"/>
      <c r="U1739" s="93">
        <v>289</v>
      </c>
      <c r="V1739" s="439">
        <v>206</v>
      </c>
      <c r="W1739" s="93">
        <v>289</v>
      </c>
      <c r="X1739" s="447">
        <v>199</v>
      </c>
      <c r="Y1739" s="193">
        <v>289</v>
      </c>
      <c r="Z1739" s="447">
        <v>178</v>
      </c>
      <c r="AA1739" s="186"/>
      <c r="AB1739" s="187"/>
      <c r="AC1739" s="93">
        <v>289</v>
      </c>
      <c r="AD1739" s="440">
        <v>55</v>
      </c>
      <c r="AE1739" s="93">
        <v>289</v>
      </c>
      <c r="AF1739" s="448">
        <v>43</v>
      </c>
      <c r="AG1739" s="193">
        <v>289</v>
      </c>
      <c r="AH1739" s="448">
        <v>57</v>
      </c>
      <c r="AI1739" s="186"/>
      <c r="AJ1739" s="187"/>
      <c r="AK1739" s="188"/>
      <c r="AL1739" s="93"/>
      <c r="AM1739" s="444"/>
      <c r="AN1739" s="444"/>
      <c r="AO1739" s="444"/>
      <c r="AP1739" s="444"/>
      <c r="AQ1739" s="444"/>
    </row>
    <row r="1740" spans="1:43">
      <c r="A1740" s="7" t="str">
        <f>[1]OpenData!$O$53</f>
        <v>Recreation Commission</v>
      </c>
      <c r="B1740" s="7"/>
      <c r="C1740" s="86">
        <f>[1]CO99!$D$75</f>
        <v>0</v>
      </c>
      <c r="D1740" s="60"/>
      <c r="E1740" s="86">
        <f>[1]CO99!$F$75</f>
        <v>0</v>
      </c>
      <c r="F1740" s="60"/>
      <c r="G1740" s="60"/>
      <c r="H1740" s="86">
        <f>[1]CO99!$I$75</f>
        <v>0</v>
      </c>
      <c r="I1740" s="93"/>
      <c r="J1740" s="93"/>
      <c r="K1740" s="93"/>
      <c r="L1740" s="93"/>
      <c r="M1740" s="93"/>
      <c r="N1740" s="93"/>
      <c r="O1740" s="93"/>
      <c r="P1740" s="93"/>
      <c r="Q1740" s="93"/>
      <c r="R1740" s="93"/>
      <c r="S1740" s="93"/>
      <c r="T1740" s="93"/>
      <c r="U1740" s="93">
        <v>290</v>
      </c>
      <c r="V1740" s="439">
        <v>1193</v>
      </c>
      <c r="W1740" s="93">
        <v>290</v>
      </c>
      <c r="X1740" s="447">
        <v>1179</v>
      </c>
      <c r="Y1740" s="193">
        <v>290</v>
      </c>
      <c r="Z1740" s="447">
        <v>1031</v>
      </c>
      <c r="AA1740" s="186"/>
      <c r="AB1740" s="187"/>
      <c r="AC1740" s="93">
        <v>290</v>
      </c>
      <c r="AD1740" s="440">
        <v>289</v>
      </c>
      <c r="AE1740" s="93">
        <v>290</v>
      </c>
      <c r="AF1740" s="448">
        <v>244</v>
      </c>
      <c r="AG1740" s="193">
        <v>290</v>
      </c>
      <c r="AH1740" s="448">
        <v>255</v>
      </c>
      <c r="AI1740" s="186"/>
      <c r="AJ1740" s="187"/>
      <c r="AK1740" s="188"/>
      <c r="AL1740" s="93"/>
      <c r="AM1740" s="444"/>
      <c r="AN1740" s="444"/>
      <c r="AO1740" s="444"/>
      <c r="AP1740" s="444"/>
      <c r="AQ1740" s="444"/>
    </row>
    <row r="1741" spans="1:43" ht="8.25" customHeight="1">
      <c r="A1741" s="23"/>
      <c r="B1741" s="23"/>
      <c r="C1741" s="200"/>
      <c r="D1741" s="60"/>
      <c r="E1741" s="200"/>
      <c r="F1741" s="60"/>
      <c r="G1741" s="60"/>
      <c r="H1741" s="200"/>
      <c r="I1741" s="93"/>
      <c r="J1741" s="93"/>
      <c r="K1741" s="93"/>
      <c r="L1741" s="93"/>
      <c r="M1741" s="93"/>
      <c r="N1741" s="93"/>
      <c r="O1741" s="93"/>
      <c r="P1741" s="93"/>
      <c r="Q1741" s="93"/>
      <c r="R1741" s="93"/>
      <c r="S1741" s="93"/>
      <c r="T1741" s="93"/>
      <c r="U1741" s="93">
        <v>291</v>
      </c>
      <c r="V1741" s="439">
        <v>24</v>
      </c>
      <c r="W1741" s="93">
        <v>291</v>
      </c>
      <c r="X1741" s="447">
        <v>24</v>
      </c>
      <c r="Y1741" s="193">
        <v>291</v>
      </c>
      <c r="Z1741" s="447">
        <v>29</v>
      </c>
      <c r="AA1741" s="186"/>
      <c r="AB1741" s="187"/>
      <c r="AC1741" s="93">
        <v>291</v>
      </c>
      <c r="AD1741" s="440">
        <v>5</v>
      </c>
      <c r="AE1741" s="93">
        <v>291</v>
      </c>
      <c r="AF1741" s="448">
        <v>9</v>
      </c>
      <c r="AG1741" s="193">
        <v>291</v>
      </c>
      <c r="AH1741" s="448">
        <v>9</v>
      </c>
      <c r="AI1741" s="186"/>
      <c r="AJ1741" s="187"/>
      <c r="AK1741" s="188"/>
      <c r="AL1741" s="93"/>
      <c r="AM1741" s="444"/>
      <c r="AN1741" s="444"/>
      <c r="AO1741" s="444"/>
      <c r="AP1741" s="444"/>
      <c r="AQ1741" s="444"/>
    </row>
    <row r="1742" spans="1:43">
      <c r="A1742" s="26" t="str">
        <f>[1]OpenData!$Q$62</f>
        <v>Rec Comm Employee Bnfts</v>
      </c>
      <c r="B1742" s="26"/>
      <c r="C1742" s="201">
        <f>[1]CO99!$D$76</f>
        <v>0</v>
      </c>
      <c r="D1742" s="60"/>
      <c r="E1742" s="201">
        <f>[1]CO99!$F$76</f>
        <v>0</v>
      </c>
      <c r="F1742" s="60"/>
      <c r="G1742" s="60"/>
      <c r="H1742" s="201">
        <f>[1]CO99!$I$76</f>
        <v>0</v>
      </c>
      <c r="I1742" s="93"/>
      <c r="J1742" s="93"/>
      <c r="K1742" s="93"/>
      <c r="L1742" s="93"/>
      <c r="M1742" s="93"/>
      <c r="N1742" s="93"/>
      <c r="O1742" s="93"/>
      <c r="P1742" s="93"/>
      <c r="Q1742" s="93"/>
      <c r="R1742" s="93"/>
      <c r="S1742" s="93"/>
      <c r="T1742" s="93"/>
      <c r="U1742" s="93">
        <v>292</v>
      </c>
      <c r="V1742" s="439">
        <v>28</v>
      </c>
      <c r="W1742" s="93">
        <v>292</v>
      </c>
      <c r="X1742" s="447">
        <v>30</v>
      </c>
      <c r="Y1742" s="193">
        <v>292</v>
      </c>
      <c r="Z1742" s="447">
        <v>27</v>
      </c>
      <c r="AA1742" s="186"/>
      <c r="AB1742" s="187"/>
      <c r="AC1742" s="93">
        <v>292</v>
      </c>
      <c r="AD1742" s="440">
        <v>16</v>
      </c>
      <c r="AE1742" s="93">
        <v>292</v>
      </c>
      <c r="AF1742" s="448">
        <v>17</v>
      </c>
      <c r="AG1742" s="193">
        <v>292</v>
      </c>
      <c r="AH1742" s="448">
        <v>21</v>
      </c>
      <c r="AI1742" s="186"/>
      <c r="AJ1742" s="187"/>
      <c r="AK1742" s="188"/>
      <c r="AL1742" s="93"/>
      <c r="AM1742" s="444"/>
      <c r="AN1742" s="444"/>
      <c r="AO1742" s="444"/>
      <c r="AP1742" s="444"/>
      <c r="AQ1742" s="444"/>
    </row>
    <row r="1743" spans="1:43">
      <c r="A1743" s="62" t="s">
        <v>138</v>
      </c>
      <c r="B1743" s="7"/>
      <c r="C1743" s="199">
        <f>SUM(C1737:C1742)</f>
        <v>0</v>
      </c>
      <c r="D1743" s="60"/>
      <c r="E1743" s="199">
        <f>SUM(E1737:E1742)</f>
        <v>0</v>
      </c>
      <c r="F1743" s="60"/>
      <c r="G1743" s="60"/>
      <c r="H1743" s="199">
        <f>SUM(H1737:H1742)</f>
        <v>0</v>
      </c>
      <c r="I1743" s="93"/>
      <c r="J1743" s="93"/>
      <c r="K1743" s="93"/>
      <c r="L1743" s="93"/>
      <c r="M1743" s="93"/>
      <c r="N1743" s="93"/>
      <c r="O1743" s="93"/>
      <c r="P1743" s="93"/>
      <c r="Q1743" s="93"/>
      <c r="R1743" s="93"/>
      <c r="S1743" s="93"/>
      <c r="T1743" s="93"/>
      <c r="U1743" s="93">
        <v>293</v>
      </c>
      <c r="V1743" s="439">
        <v>69</v>
      </c>
      <c r="W1743" s="93">
        <v>293</v>
      </c>
      <c r="X1743" s="447">
        <v>69</v>
      </c>
      <c r="Y1743" s="193">
        <v>293</v>
      </c>
      <c r="Z1743" s="447">
        <v>72</v>
      </c>
      <c r="AA1743" s="186"/>
      <c r="AB1743" s="187"/>
      <c r="AC1743" s="93">
        <v>293</v>
      </c>
      <c r="AD1743" s="440">
        <v>43</v>
      </c>
      <c r="AE1743" s="93">
        <v>293</v>
      </c>
      <c r="AF1743" s="448">
        <v>27</v>
      </c>
      <c r="AG1743" s="193">
        <v>293</v>
      </c>
      <c r="AH1743" s="448">
        <v>35</v>
      </c>
      <c r="AI1743" s="186"/>
      <c r="AJ1743" s="187"/>
      <c r="AK1743" s="188"/>
      <c r="AL1743" s="93"/>
      <c r="AM1743" s="444"/>
      <c r="AN1743" s="444"/>
      <c r="AO1743" s="444"/>
      <c r="AP1743" s="444"/>
      <c r="AQ1743" s="444"/>
    </row>
    <row r="1744" spans="1:43">
      <c r="A1744" s="202"/>
      <c r="B1744" s="60"/>
      <c r="C1744" s="203"/>
      <c r="D1744" s="60"/>
      <c r="E1744" s="203"/>
      <c r="F1744" s="60"/>
      <c r="G1744" s="60"/>
      <c r="H1744" s="203"/>
      <c r="I1744" s="93"/>
      <c r="J1744" s="93"/>
      <c r="K1744" s="93"/>
      <c r="L1744" s="93"/>
      <c r="M1744" s="93"/>
      <c r="N1744" s="93"/>
      <c r="O1744" s="93"/>
      <c r="P1744" s="93"/>
      <c r="Q1744" s="93"/>
      <c r="R1744" s="93"/>
      <c r="S1744" s="93"/>
      <c r="T1744" s="93"/>
      <c r="U1744" s="93">
        <v>294</v>
      </c>
      <c r="V1744" s="439">
        <v>99</v>
      </c>
      <c r="W1744" s="93">
        <v>294</v>
      </c>
      <c r="X1744" s="447">
        <v>108</v>
      </c>
      <c r="Y1744" s="193">
        <v>294</v>
      </c>
      <c r="Z1744" s="447">
        <v>109</v>
      </c>
      <c r="AA1744" s="186"/>
      <c r="AB1744" s="187"/>
      <c r="AC1744" s="93">
        <v>294</v>
      </c>
      <c r="AD1744" s="440">
        <v>49</v>
      </c>
      <c r="AE1744" s="93">
        <v>294</v>
      </c>
      <c r="AF1744" s="448">
        <v>40</v>
      </c>
      <c r="AG1744" s="193">
        <v>294</v>
      </c>
      <c r="AH1744" s="448">
        <v>43</v>
      </c>
      <c r="AI1744" s="186"/>
      <c r="AJ1744" s="187"/>
      <c r="AK1744" s="188"/>
      <c r="AL1744" s="93"/>
      <c r="AM1744" s="444"/>
      <c r="AN1744" s="444"/>
      <c r="AO1744" s="444"/>
      <c r="AP1744" s="444"/>
      <c r="AQ1744" s="444"/>
    </row>
    <row r="1745" spans="1:43">
      <c r="A1745" s="202"/>
      <c r="B1745" s="60"/>
      <c r="C1745" s="203"/>
      <c r="D1745" s="60"/>
      <c r="E1745" s="203"/>
      <c r="F1745" s="60"/>
      <c r="G1745" s="60"/>
      <c r="H1745" s="203"/>
      <c r="I1745" s="93"/>
      <c r="J1745" s="93"/>
      <c r="K1745" s="93"/>
      <c r="L1745" s="93"/>
      <c r="M1745" s="93"/>
      <c r="N1745" s="93"/>
      <c r="O1745" s="93"/>
      <c r="P1745" s="93"/>
      <c r="Q1745" s="93"/>
      <c r="R1745" s="93"/>
      <c r="S1745" s="93"/>
      <c r="T1745" s="93"/>
      <c r="U1745" s="93">
        <v>297</v>
      </c>
      <c r="V1745" s="439">
        <v>97</v>
      </c>
      <c r="W1745" s="93">
        <v>297</v>
      </c>
      <c r="X1745" s="447">
        <v>84</v>
      </c>
      <c r="Y1745" s="193">
        <v>297</v>
      </c>
      <c r="Z1745" s="447">
        <v>86</v>
      </c>
      <c r="AA1745" s="186"/>
      <c r="AB1745" s="187"/>
      <c r="AC1745" s="93">
        <v>297</v>
      </c>
      <c r="AD1745" s="440">
        <v>30</v>
      </c>
      <c r="AE1745" s="93">
        <v>297</v>
      </c>
      <c r="AF1745" s="448">
        <v>41</v>
      </c>
      <c r="AG1745" s="193">
        <v>297</v>
      </c>
      <c r="AH1745" s="448">
        <v>42</v>
      </c>
      <c r="AI1745" s="186"/>
      <c r="AJ1745" s="187"/>
      <c r="AK1745" s="188"/>
      <c r="AL1745" s="93"/>
      <c r="AM1745" s="444"/>
      <c r="AN1745" s="444"/>
      <c r="AO1745" s="444"/>
      <c r="AP1745" s="444"/>
      <c r="AQ1745" s="444"/>
    </row>
    <row r="1746" spans="1:43">
      <c r="A1746" s="202"/>
      <c r="B1746" s="60"/>
      <c r="C1746" s="203"/>
      <c r="D1746" s="60"/>
      <c r="E1746" s="203"/>
      <c r="F1746" s="60"/>
      <c r="G1746" s="60"/>
      <c r="H1746" s="203"/>
      <c r="I1746" s="93"/>
      <c r="J1746" s="93"/>
      <c r="K1746" s="93"/>
      <c r="L1746" s="93"/>
      <c r="M1746" s="93"/>
      <c r="N1746" s="93"/>
      <c r="O1746" s="93"/>
      <c r="P1746" s="93"/>
      <c r="Q1746" s="93"/>
      <c r="R1746" s="93"/>
      <c r="S1746" s="93"/>
      <c r="T1746" s="93"/>
      <c r="U1746" s="93">
        <v>298</v>
      </c>
      <c r="V1746" s="439">
        <v>154</v>
      </c>
      <c r="W1746" s="93">
        <v>298</v>
      </c>
      <c r="X1746" s="447">
        <v>154</v>
      </c>
      <c r="Y1746" s="193">
        <v>298</v>
      </c>
      <c r="Z1746" s="447">
        <v>145</v>
      </c>
      <c r="AA1746" s="186"/>
      <c r="AB1746" s="187"/>
      <c r="AC1746" s="93">
        <v>298</v>
      </c>
      <c r="AD1746" s="440">
        <v>56</v>
      </c>
      <c r="AE1746" s="93">
        <v>298</v>
      </c>
      <c r="AF1746" s="448">
        <v>65</v>
      </c>
      <c r="AG1746" s="193">
        <v>298</v>
      </c>
      <c r="AH1746" s="448">
        <v>59</v>
      </c>
      <c r="AI1746" s="186"/>
      <c r="AJ1746" s="187"/>
      <c r="AK1746" s="188"/>
      <c r="AL1746" s="93"/>
      <c r="AM1746" s="444"/>
      <c r="AN1746" s="444"/>
      <c r="AO1746" s="444"/>
      <c r="AP1746" s="444"/>
      <c r="AQ1746" s="444"/>
    </row>
    <row r="1747" spans="1:43">
      <c r="A1747" s="202"/>
      <c r="B1747" s="60"/>
      <c r="C1747" s="203"/>
      <c r="D1747" s="60"/>
      <c r="E1747" s="203"/>
      <c r="F1747" s="60"/>
      <c r="G1747" s="60"/>
      <c r="H1747" s="203"/>
      <c r="I1747" s="93"/>
      <c r="J1747" s="93"/>
      <c r="K1747" s="93"/>
      <c r="L1747" s="93"/>
      <c r="M1747" s="93"/>
      <c r="N1747" s="93"/>
      <c r="O1747" s="93"/>
      <c r="P1747" s="93"/>
      <c r="Q1747" s="93"/>
      <c r="R1747" s="93"/>
      <c r="S1747" s="93"/>
      <c r="T1747" s="93"/>
      <c r="U1747" s="93">
        <v>299</v>
      </c>
      <c r="V1747" s="439">
        <v>88</v>
      </c>
      <c r="W1747" s="93">
        <v>299</v>
      </c>
      <c r="X1747" s="447">
        <v>75</v>
      </c>
      <c r="Y1747" s="193">
        <v>299</v>
      </c>
      <c r="Z1747" s="447">
        <v>85</v>
      </c>
      <c r="AA1747" s="186"/>
      <c r="AB1747" s="187"/>
      <c r="AC1747" s="93">
        <v>299</v>
      </c>
      <c r="AD1747" s="440">
        <v>27</v>
      </c>
      <c r="AE1747" s="93">
        <v>299</v>
      </c>
      <c r="AF1747" s="448">
        <v>40</v>
      </c>
      <c r="AG1747" s="193">
        <v>299</v>
      </c>
      <c r="AH1747" s="448">
        <v>44</v>
      </c>
      <c r="AI1747" s="186"/>
      <c r="AJ1747" s="187"/>
      <c r="AK1747" s="188"/>
      <c r="AL1747" s="93"/>
      <c r="AM1747" s="444"/>
      <c r="AN1747" s="444"/>
      <c r="AO1747" s="444"/>
      <c r="AP1747" s="444"/>
      <c r="AQ1747" s="444"/>
    </row>
    <row r="1748" spans="1:43">
      <c r="A1748" s="202"/>
      <c r="B1748" s="60"/>
      <c r="C1748" s="203"/>
      <c r="D1748" s="60"/>
      <c r="E1748" s="203"/>
      <c r="F1748" s="60"/>
      <c r="G1748" s="60"/>
      <c r="H1748" s="203"/>
      <c r="I1748" s="93"/>
      <c r="J1748" s="93"/>
      <c r="K1748" s="93"/>
      <c r="L1748" s="93"/>
      <c r="M1748" s="93"/>
      <c r="N1748" s="93"/>
      <c r="O1748" s="93"/>
      <c r="P1748" s="93"/>
      <c r="Q1748" s="93"/>
      <c r="R1748" s="93"/>
      <c r="S1748" s="93"/>
      <c r="T1748" s="93"/>
      <c r="U1748" s="93">
        <v>300</v>
      </c>
      <c r="V1748" s="439">
        <v>74</v>
      </c>
      <c r="W1748" s="93">
        <v>300</v>
      </c>
      <c r="X1748" s="447">
        <v>89</v>
      </c>
      <c r="Y1748" s="193">
        <v>300</v>
      </c>
      <c r="Z1748" s="447">
        <v>100</v>
      </c>
      <c r="AA1748" s="186"/>
      <c r="AB1748" s="187"/>
      <c r="AC1748" s="93">
        <v>300</v>
      </c>
      <c r="AD1748" s="440">
        <v>54</v>
      </c>
      <c r="AE1748" s="93">
        <v>300</v>
      </c>
      <c r="AF1748" s="448">
        <v>32</v>
      </c>
      <c r="AG1748" s="193">
        <v>300</v>
      </c>
      <c r="AH1748" s="448">
        <v>48</v>
      </c>
      <c r="AI1748" s="186"/>
      <c r="AJ1748" s="187"/>
      <c r="AK1748" s="188"/>
      <c r="AL1748" s="93"/>
      <c r="AM1748" s="444"/>
      <c r="AN1748" s="444"/>
      <c r="AO1748" s="444"/>
      <c r="AP1748" s="444"/>
      <c r="AQ1748" s="444"/>
    </row>
    <row r="1749" spans="1:43">
      <c r="A1749" s="202"/>
      <c r="B1749" s="60"/>
      <c r="C1749" s="203"/>
      <c r="D1749" s="60"/>
      <c r="E1749" s="203"/>
      <c r="F1749" s="60"/>
      <c r="G1749" s="60"/>
      <c r="H1749" s="203"/>
      <c r="I1749" s="93"/>
      <c r="J1749" s="93"/>
      <c r="K1749" s="93"/>
      <c r="L1749" s="93"/>
      <c r="M1749" s="93"/>
      <c r="N1749" s="93"/>
      <c r="O1749" s="93"/>
      <c r="P1749" s="93"/>
      <c r="Q1749" s="93"/>
      <c r="R1749" s="93"/>
      <c r="S1749" s="93"/>
      <c r="T1749" s="93"/>
      <c r="U1749" s="93">
        <v>303</v>
      </c>
      <c r="V1749" s="439">
        <v>94</v>
      </c>
      <c r="W1749" s="93">
        <v>303</v>
      </c>
      <c r="X1749" s="447">
        <v>102</v>
      </c>
      <c r="Y1749" s="193">
        <v>303</v>
      </c>
      <c r="Z1749" s="447">
        <v>119</v>
      </c>
      <c r="AA1749" s="186"/>
      <c r="AB1749" s="187"/>
      <c r="AC1749" s="93">
        <v>303</v>
      </c>
      <c r="AD1749" s="440">
        <v>43</v>
      </c>
      <c r="AE1749" s="93">
        <v>303</v>
      </c>
      <c r="AF1749" s="448">
        <v>32</v>
      </c>
      <c r="AG1749" s="193">
        <v>303</v>
      </c>
      <c r="AH1749" s="448">
        <v>39</v>
      </c>
      <c r="AI1749" s="186"/>
      <c r="AJ1749" s="187"/>
      <c r="AK1749" s="188"/>
      <c r="AL1749" s="93"/>
      <c r="AM1749" s="444"/>
      <c r="AN1749" s="444"/>
      <c r="AO1749" s="444"/>
      <c r="AP1749" s="444"/>
      <c r="AQ1749" s="444"/>
    </row>
    <row r="1750" spans="1:43">
      <c r="A1750" s="202"/>
      <c r="B1750" s="60"/>
      <c r="C1750" s="203"/>
      <c r="D1750" s="60"/>
      <c r="E1750" s="203"/>
      <c r="F1750" s="60"/>
      <c r="G1750" s="60"/>
      <c r="H1750" s="203"/>
      <c r="I1750" s="93"/>
      <c r="J1750" s="93"/>
      <c r="K1750" s="93"/>
      <c r="L1750" s="93"/>
      <c r="M1750" s="93"/>
      <c r="N1750" s="93"/>
      <c r="O1750" s="93"/>
      <c r="P1750" s="93"/>
      <c r="Q1750" s="93"/>
      <c r="R1750" s="93"/>
      <c r="S1750" s="93"/>
      <c r="T1750" s="93"/>
      <c r="U1750" s="93">
        <v>305</v>
      </c>
      <c r="V1750" s="439">
        <v>3618</v>
      </c>
      <c r="W1750" s="93">
        <v>305</v>
      </c>
      <c r="X1750" s="447">
        <v>3610</v>
      </c>
      <c r="Y1750" s="193">
        <v>305</v>
      </c>
      <c r="Z1750" s="447">
        <v>3484</v>
      </c>
      <c r="AA1750" s="186"/>
      <c r="AB1750" s="187"/>
      <c r="AC1750" s="93">
        <v>305</v>
      </c>
      <c r="AD1750" s="440">
        <v>938</v>
      </c>
      <c r="AE1750" s="93">
        <v>305</v>
      </c>
      <c r="AF1750" s="448">
        <v>912</v>
      </c>
      <c r="AG1750" s="193">
        <v>305</v>
      </c>
      <c r="AH1750" s="448">
        <v>1002</v>
      </c>
      <c r="AI1750" s="186"/>
      <c r="AJ1750" s="187"/>
      <c r="AK1750" s="188"/>
      <c r="AL1750" s="93"/>
      <c r="AM1750" s="444"/>
      <c r="AN1750" s="444"/>
      <c r="AO1750" s="444"/>
      <c r="AP1750" s="444"/>
      <c r="AQ1750" s="444"/>
    </row>
    <row r="1751" spans="1:43">
      <c r="A1751" s="202"/>
      <c r="B1751" s="60"/>
      <c r="C1751" s="203"/>
      <c r="D1751" s="60"/>
      <c r="E1751" s="203"/>
      <c r="F1751" s="60"/>
      <c r="G1751" s="60"/>
      <c r="H1751" s="203"/>
      <c r="I1751" s="93"/>
      <c r="J1751" s="93"/>
      <c r="K1751" s="93"/>
      <c r="L1751" s="93"/>
      <c r="M1751" s="93"/>
      <c r="N1751" s="93"/>
      <c r="O1751" s="93"/>
      <c r="P1751" s="93"/>
      <c r="Q1751" s="93"/>
      <c r="R1751" s="93"/>
      <c r="S1751" s="93"/>
      <c r="T1751" s="93"/>
      <c r="U1751" s="93">
        <v>306</v>
      </c>
      <c r="V1751" s="439">
        <v>111</v>
      </c>
      <c r="W1751" s="93">
        <v>306</v>
      </c>
      <c r="X1751" s="447">
        <v>95</v>
      </c>
      <c r="Y1751" s="193">
        <v>306</v>
      </c>
      <c r="Z1751" s="447">
        <v>126</v>
      </c>
      <c r="AA1751" s="186"/>
      <c r="AB1751" s="187"/>
      <c r="AC1751" s="93">
        <v>306</v>
      </c>
      <c r="AD1751" s="440">
        <v>46</v>
      </c>
      <c r="AE1751" s="93">
        <v>306</v>
      </c>
      <c r="AF1751" s="448">
        <v>63</v>
      </c>
      <c r="AG1751" s="193">
        <v>306</v>
      </c>
      <c r="AH1751" s="448">
        <v>48</v>
      </c>
      <c r="AI1751" s="186"/>
      <c r="AJ1751" s="187"/>
      <c r="AK1751" s="188"/>
      <c r="AL1751" s="93"/>
      <c r="AM1751" s="444"/>
      <c r="AN1751" s="444"/>
      <c r="AO1751" s="444"/>
      <c r="AP1751" s="444"/>
      <c r="AQ1751" s="444"/>
    </row>
    <row r="1752" spans="1:43">
      <c r="A1752" s="202"/>
      <c r="B1752" s="60"/>
      <c r="C1752" s="203"/>
      <c r="D1752" s="60"/>
      <c r="E1752" s="203"/>
      <c r="F1752" s="60"/>
      <c r="G1752" s="60"/>
      <c r="H1752" s="203"/>
      <c r="I1752" s="93"/>
      <c r="J1752" s="93"/>
      <c r="K1752" s="93"/>
      <c r="L1752" s="93"/>
      <c r="M1752" s="93"/>
      <c r="N1752" s="93"/>
      <c r="O1752" s="93"/>
      <c r="P1752" s="93"/>
      <c r="Q1752" s="93"/>
      <c r="R1752" s="93"/>
      <c r="S1752" s="93"/>
      <c r="T1752" s="93"/>
      <c r="U1752" s="93">
        <v>307</v>
      </c>
      <c r="V1752" s="439">
        <v>110</v>
      </c>
      <c r="W1752" s="93">
        <v>307</v>
      </c>
      <c r="X1752" s="447">
        <v>105</v>
      </c>
      <c r="Y1752" s="193">
        <v>307</v>
      </c>
      <c r="Z1752" s="447">
        <v>98</v>
      </c>
      <c r="AA1752" s="186"/>
      <c r="AB1752" s="187"/>
      <c r="AC1752" s="93">
        <v>307</v>
      </c>
      <c r="AD1752" s="440">
        <v>72</v>
      </c>
      <c r="AE1752" s="93">
        <v>307</v>
      </c>
      <c r="AF1752" s="448">
        <v>70</v>
      </c>
      <c r="AG1752" s="193">
        <v>307</v>
      </c>
      <c r="AH1752" s="448">
        <v>82</v>
      </c>
      <c r="AI1752" s="186"/>
      <c r="AJ1752" s="187"/>
      <c r="AK1752" s="188"/>
      <c r="AL1752" s="93"/>
      <c r="AM1752" s="444"/>
      <c r="AN1752" s="444"/>
      <c r="AO1752" s="444"/>
      <c r="AP1752" s="444"/>
      <c r="AQ1752" s="444"/>
    </row>
    <row r="1753" spans="1:43">
      <c r="A1753" s="202"/>
      <c r="B1753" s="60"/>
      <c r="C1753" s="203"/>
      <c r="D1753" s="60"/>
      <c r="E1753" s="203"/>
      <c r="F1753" s="60"/>
      <c r="G1753" s="60"/>
      <c r="H1753" s="203"/>
      <c r="I1753" s="93"/>
      <c r="J1753" s="93"/>
      <c r="K1753" s="93"/>
      <c r="L1753" s="93"/>
      <c r="M1753" s="93"/>
      <c r="N1753" s="93"/>
      <c r="O1753" s="93"/>
      <c r="P1753" s="93"/>
      <c r="Q1753" s="93"/>
      <c r="R1753" s="93"/>
      <c r="S1753" s="93"/>
      <c r="T1753" s="93"/>
      <c r="U1753" s="93">
        <v>308</v>
      </c>
      <c r="V1753" s="439">
        <v>2751</v>
      </c>
      <c r="W1753" s="93">
        <v>308</v>
      </c>
      <c r="X1753" s="447">
        <v>2766</v>
      </c>
      <c r="Y1753" s="193">
        <v>308</v>
      </c>
      <c r="Z1753" s="447">
        <v>2539</v>
      </c>
      <c r="AA1753" s="186"/>
      <c r="AB1753" s="187"/>
      <c r="AC1753" s="93">
        <v>308</v>
      </c>
      <c r="AD1753" s="440">
        <v>624</v>
      </c>
      <c r="AE1753" s="93">
        <v>308</v>
      </c>
      <c r="AF1753" s="448">
        <v>607</v>
      </c>
      <c r="AG1753" s="193">
        <v>308</v>
      </c>
      <c r="AH1753" s="448">
        <v>626</v>
      </c>
      <c r="AI1753" s="186"/>
      <c r="AJ1753" s="187"/>
      <c r="AK1753" s="188"/>
      <c r="AL1753" s="93"/>
      <c r="AM1753" s="444"/>
      <c r="AN1753" s="444"/>
      <c r="AO1753" s="444"/>
      <c r="AP1753" s="444"/>
      <c r="AQ1753" s="444"/>
    </row>
    <row r="1754" spans="1:43">
      <c r="A1754" s="202"/>
      <c r="B1754" s="60"/>
      <c r="C1754" s="203"/>
      <c r="D1754" s="60"/>
      <c r="E1754" s="203"/>
      <c r="F1754" s="60"/>
      <c r="G1754" s="60"/>
      <c r="H1754" s="203"/>
      <c r="I1754" s="93"/>
      <c r="J1754" s="93"/>
      <c r="K1754" s="93"/>
      <c r="L1754" s="93"/>
      <c r="M1754" s="93"/>
      <c r="N1754" s="93"/>
      <c r="O1754" s="93"/>
      <c r="P1754" s="93"/>
      <c r="Q1754" s="93"/>
      <c r="R1754" s="93"/>
      <c r="S1754" s="93"/>
      <c r="T1754" s="93"/>
      <c r="U1754" s="93">
        <v>309</v>
      </c>
      <c r="V1754" s="439">
        <v>535</v>
      </c>
      <c r="W1754" s="93">
        <v>309</v>
      </c>
      <c r="X1754" s="447">
        <v>506</v>
      </c>
      <c r="Y1754" s="193">
        <v>309</v>
      </c>
      <c r="Z1754" s="447">
        <v>486</v>
      </c>
      <c r="AA1754" s="186"/>
      <c r="AB1754" s="187"/>
      <c r="AC1754" s="93">
        <v>309</v>
      </c>
      <c r="AD1754" s="440">
        <v>157</v>
      </c>
      <c r="AE1754" s="93">
        <v>309</v>
      </c>
      <c r="AF1754" s="448">
        <v>152</v>
      </c>
      <c r="AG1754" s="193">
        <v>309</v>
      </c>
      <c r="AH1754" s="448">
        <v>162</v>
      </c>
      <c r="AI1754" s="186"/>
      <c r="AJ1754" s="187"/>
      <c r="AK1754" s="188"/>
      <c r="AL1754" s="93"/>
      <c r="AM1754" s="444"/>
      <c r="AN1754" s="444"/>
      <c r="AO1754" s="444"/>
      <c r="AP1754" s="444"/>
      <c r="AQ1754" s="444"/>
    </row>
    <row r="1755" spans="1:43">
      <c r="A1755" s="202"/>
      <c r="B1755" s="60"/>
      <c r="C1755" s="203"/>
      <c r="D1755" s="60"/>
      <c r="E1755" s="203"/>
      <c r="F1755" s="60"/>
      <c r="G1755" s="60"/>
      <c r="H1755" s="203"/>
      <c r="I1755" s="93"/>
      <c r="J1755" s="93"/>
      <c r="K1755" s="93"/>
      <c r="L1755" s="93"/>
      <c r="M1755" s="93"/>
      <c r="N1755" s="93"/>
      <c r="O1755" s="93"/>
      <c r="P1755" s="93"/>
      <c r="Q1755" s="93"/>
      <c r="R1755" s="93"/>
      <c r="S1755" s="93"/>
      <c r="T1755" s="93"/>
      <c r="U1755" s="93">
        <v>310</v>
      </c>
      <c r="V1755" s="439">
        <v>145</v>
      </c>
      <c r="W1755" s="93">
        <v>310</v>
      </c>
      <c r="X1755" s="447">
        <v>160</v>
      </c>
      <c r="Y1755" s="193">
        <v>310</v>
      </c>
      <c r="Z1755" s="447">
        <v>148</v>
      </c>
      <c r="AA1755" s="186"/>
      <c r="AB1755" s="187"/>
      <c r="AC1755" s="93">
        <v>310</v>
      </c>
      <c r="AD1755" s="440">
        <v>51</v>
      </c>
      <c r="AE1755" s="93">
        <v>310</v>
      </c>
      <c r="AF1755" s="448">
        <v>50</v>
      </c>
      <c r="AG1755" s="193">
        <v>310</v>
      </c>
      <c r="AH1755" s="448">
        <v>41</v>
      </c>
      <c r="AI1755" s="186"/>
      <c r="AJ1755" s="187"/>
      <c r="AK1755" s="188"/>
      <c r="AL1755" s="93"/>
      <c r="AM1755" s="444"/>
      <c r="AN1755" s="444"/>
      <c r="AO1755" s="444"/>
      <c r="AP1755" s="444"/>
      <c r="AQ1755" s="444"/>
    </row>
    <row r="1756" spans="1:43">
      <c r="A1756" s="202"/>
      <c r="B1756" s="60"/>
      <c r="C1756" s="203"/>
      <c r="D1756" s="60"/>
      <c r="E1756" s="203"/>
      <c r="F1756" s="60"/>
      <c r="G1756" s="60"/>
      <c r="H1756" s="203"/>
      <c r="I1756" s="93"/>
      <c r="J1756" s="93"/>
      <c r="K1756" s="93"/>
      <c r="L1756" s="93"/>
      <c r="M1756" s="93"/>
      <c r="N1756" s="93"/>
      <c r="O1756" s="93"/>
      <c r="P1756" s="93"/>
      <c r="Q1756" s="93"/>
      <c r="R1756" s="93"/>
      <c r="S1756" s="93"/>
      <c r="T1756" s="93"/>
      <c r="U1756" s="93">
        <v>311</v>
      </c>
      <c r="V1756" s="439">
        <v>79</v>
      </c>
      <c r="W1756" s="93">
        <v>311</v>
      </c>
      <c r="X1756" s="447">
        <v>53</v>
      </c>
      <c r="Y1756" s="193">
        <v>311</v>
      </c>
      <c r="Z1756" s="447">
        <v>61</v>
      </c>
      <c r="AA1756" s="186"/>
      <c r="AB1756" s="187"/>
      <c r="AC1756" s="93">
        <v>311</v>
      </c>
      <c r="AD1756" s="440">
        <v>17</v>
      </c>
      <c r="AE1756" s="93">
        <v>311</v>
      </c>
      <c r="AF1756" s="448">
        <v>35</v>
      </c>
      <c r="AG1756" s="193">
        <v>311</v>
      </c>
      <c r="AH1756" s="448">
        <v>26</v>
      </c>
      <c r="AI1756" s="186"/>
      <c r="AJ1756" s="187"/>
      <c r="AK1756" s="188"/>
      <c r="AL1756" s="93"/>
      <c r="AM1756" s="444"/>
      <c r="AN1756" s="444"/>
      <c r="AO1756" s="444"/>
      <c r="AP1756" s="444"/>
      <c r="AQ1756" s="444"/>
    </row>
    <row r="1757" spans="1:43">
      <c r="A1757" s="202"/>
      <c r="B1757" s="60"/>
      <c r="C1757" s="203"/>
      <c r="D1757" s="60"/>
      <c r="E1757" s="203"/>
      <c r="F1757" s="60"/>
      <c r="G1757" s="60"/>
      <c r="H1757" s="203"/>
      <c r="I1757" s="93"/>
      <c r="J1757" s="93"/>
      <c r="K1757" s="93"/>
      <c r="L1757" s="93"/>
      <c r="M1757" s="93"/>
      <c r="N1757" s="93"/>
      <c r="O1757" s="93"/>
      <c r="P1757" s="93"/>
      <c r="Q1757" s="93"/>
      <c r="R1757" s="93"/>
      <c r="S1757" s="93"/>
      <c r="T1757" s="93"/>
      <c r="U1757" s="93">
        <v>312</v>
      </c>
      <c r="V1757" s="439">
        <v>279</v>
      </c>
      <c r="W1757" s="93">
        <v>312</v>
      </c>
      <c r="X1757" s="447">
        <v>282</v>
      </c>
      <c r="Y1757" s="193">
        <v>312</v>
      </c>
      <c r="Z1757" s="447">
        <v>272</v>
      </c>
      <c r="AA1757" s="186"/>
      <c r="AB1757" s="187"/>
      <c r="AC1757" s="93">
        <v>312</v>
      </c>
      <c r="AD1757" s="440">
        <v>129</v>
      </c>
      <c r="AE1757" s="93">
        <v>312</v>
      </c>
      <c r="AF1757" s="448">
        <v>108</v>
      </c>
      <c r="AG1757" s="193">
        <v>312</v>
      </c>
      <c r="AH1757" s="448">
        <v>103</v>
      </c>
      <c r="AI1757" s="186"/>
      <c r="AJ1757" s="187"/>
      <c r="AK1757" s="188"/>
      <c r="AL1757" s="93"/>
      <c r="AM1757" s="444"/>
      <c r="AN1757" s="444"/>
      <c r="AO1757" s="444"/>
      <c r="AP1757" s="444"/>
      <c r="AQ1757" s="444"/>
    </row>
    <row r="1758" spans="1:43">
      <c r="A1758" s="202"/>
      <c r="B1758" s="60"/>
      <c r="C1758" s="203"/>
      <c r="D1758" s="60"/>
      <c r="E1758" s="203"/>
      <c r="F1758" s="60"/>
      <c r="G1758" s="60"/>
      <c r="H1758" s="203"/>
      <c r="I1758" s="93"/>
      <c r="J1758" s="93"/>
      <c r="K1758" s="93"/>
      <c r="L1758" s="93"/>
      <c r="M1758" s="93"/>
      <c r="N1758" s="93"/>
      <c r="O1758" s="93"/>
      <c r="P1758" s="93"/>
      <c r="Q1758" s="93"/>
      <c r="R1758" s="93"/>
      <c r="S1758" s="93"/>
      <c r="T1758" s="93"/>
      <c r="U1758" s="93">
        <v>313</v>
      </c>
      <c r="V1758" s="439">
        <v>587</v>
      </c>
      <c r="W1758" s="93">
        <v>313</v>
      </c>
      <c r="X1758" s="447">
        <v>654</v>
      </c>
      <c r="Y1758" s="193">
        <v>313</v>
      </c>
      <c r="Z1758" s="447">
        <v>670</v>
      </c>
      <c r="AA1758" s="186"/>
      <c r="AB1758" s="187"/>
      <c r="AC1758" s="93">
        <v>313</v>
      </c>
      <c r="AD1758" s="440">
        <v>229</v>
      </c>
      <c r="AE1758" s="93">
        <v>313</v>
      </c>
      <c r="AF1758" s="448">
        <v>227</v>
      </c>
      <c r="AG1758" s="193">
        <v>313</v>
      </c>
      <c r="AH1758" s="448">
        <v>222</v>
      </c>
      <c r="AI1758" s="186"/>
      <c r="AJ1758" s="187"/>
      <c r="AK1758" s="188"/>
      <c r="AL1758" s="93"/>
      <c r="AM1758" s="444"/>
      <c r="AN1758" s="444"/>
      <c r="AO1758" s="444"/>
      <c r="AP1758" s="444"/>
      <c r="AQ1758" s="444"/>
    </row>
    <row r="1759" spans="1:43">
      <c r="A1759" s="202"/>
      <c r="B1759" s="60"/>
      <c r="C1759" s="203"/>
      <c r="D1759" s="60"/>
      <c r="E1759" s="203"/>
      <c r="F1759" s="60"/>
      <c r="G1759" s="60"/>
      <c r="H1759" s="203"/>
      <c r="I1759" s="93"/>
      <c r="J1759" s="93"/>
      <c r="K1759" s="93"/>
      <c r="L1759" s="93"/>
      <c r="M1759" s="93"/>
      <c r="N1759" s="93"/>
      <c r="O1759" s="93"/>
      <c r="P1759" s="93"/>
      <c r="Q1759" s="93"/>
      <c r="R1759" s="93"/>
      <c r="S1759" s="93"/>
      <c r="T1759" s="93"/>
      <c r="U1759" s="93">
        <v>314</v>
      </c>
      <c r="V1759" s="439">
        <v>39</v>
      </c>
      <c r="W1759" s="93">
        <v>314</v>
      </c>
      <c r="X1759" s="447">
        <v>40</v>
      </c>
      <c r="Y1759" s="193">
        <v>314</v>
      </c>
      <c r="Z1759" s="447">
        <v>54</v>
      </c>
      <c r="AA1759" s="186"/>
      <c r="AB1759" s="187"/>
      <c r="AC1759" s="93">
        <v>314</v>
      </c>
      <c r="AD1759" s="440">
        <v>11</v>
      </c>
      <c r="AE1759" s="93">
        <v>314</v>
      </c>
      <c r="AF1759" s="448">
        <v>9</v>
      </c>
      <c r="AG1759" s="193">
        <v>314</v>
      </c>
      <c r="AH1759" s="448">
        <v>15</v>
      </c>
      <c r="AI1759" s="186"/>
      <c r="AJ1759" s="187"/>
      <c r="AK1759" s="188"/>
      <c r="AL1759" s="93"/>
      <c r="AM1759" s="444"/>
      <c r="AN1759" s="444"/>
      <c r="AO1759" s="444"/>
      <c r="AP1759" s="444"/>
      <c r="AQ1759" s="444"/>
    </row>
    <row r="1760" spans="1:43">
      <c r="A1760" s="202"/>
      <c r="B1760" s="60"/>
      <c r="C1760" s="203"/>
      <c r="D1760" s="60"/>
      <c r="E1760" s="203"/>
      <c r="F1760" s="60"/>
      <c r="G1760" s="60"/>
      <c r="H1760" s="203"/>
      <c r="I1760" s="93"/>
      <c r="J1760" s="93"/>
      <c r="K1760" s="93"/>
      <c r="L1760" s="93"/>
      <c r="M1760" s="93"/>
      <c r="N1760" s="93"/>
      <c r="O1760" s="93"/>
      <c r="P1760" s="93"/>
      <c r="Q1760" s="93"/>
      <c r="R1760" s="93"/>
      <c r="S1760" s="93"/>
      <c r="T1760" s="93"/>
      <c r="U1760" s="93">
        <v>315</v>
      </c>
      <c r="V1760" s="439">
        <v>267</v>
      </c>
      <c r="W1760" s="93">
        <v>315</v>
      </c>
      <c r="X1760" s="447">
        <v>283</v>
      </c>
      <c r="Y1760" s="193">
        <v>315</v>
      </c>
      <c r="Z1760" s="447">
        <v>236</v>
      </c>
      <c r="AA1760" s="186"/>
      <c r="AB1760" s="187"/>
      <c r="AC1760" s="93">
        <v>315</v>
      </c>
      <c r="AD1760" s="440">
        <v>103</v>
      </c>
      <c r="AE1760" s="93">
        <v>315</v>
      </c>
      <c r="AF1760" s="448">
        <v>85</v>
      </c>
      <c r="AG1760" s="193">
        <v>315</v>
      </c>
      <c r="AH1760" s="448">
        <v>104</v>
      </c>
      <c r="AI1760" s="186"/>
      <c r="AJ1760" s="187"/>
      <c r="AK1760" s="188"/>
      <c r="AL1760" s="93"/>
      <c r="AM1760" s="444"/>
      <c r="AN1760" s="444"/>
      <c r="AO1760" s="444"/>
      <c r="AP1760" s="444"/>
      <c r="AQ1760" s="444"/>
    </row>
    <row r="1761" spans="1:43">
      <c r="A1761" s="202"/>
      <c r="B1761" s="60"/>
      <c r="C1761" s="203"/>
      <c r="D1761" s="60"/>
      <c r="E1761" s="203"/>
      <c r="F1761" s="60"/>
      <c r="G1761" s="60"/>
      <c r="H1761" s="203"/>
      <c r="I1761" s="93"/>
      <c r="J1761" s="93"/>
      <c r="K1761" s="93"/>
      <c r="L1761" s="93"/>
      <c r="M1761" s="93"/>
      <c r="N1761" s="93"/>
      <c r="O1761" s="93"/>
      <c r="P1761" s="93"/>
      <c r="Q1761" s="93"/>
      <c r="R1761" s="93"/>
      <c r="S1761" s="93"/>
      <c r="T1761" s="93"/>
      <c r="U1761" s="93">
        <v>316</v>
      </c>
      <c r="V1761" s="439">
        <v>87</v>
      </c>
      <c r="W1761" s="93">
        <v>316</v>
      </c>
      <c r="X1761" s="447">
        <v>83</v>
      </c>
      <c r="Y1761" s="193">
        <v>316</v>
      </c>
      <c r="Z1761" s="447">
        <v>102</v>
      </c>
      <c r="AA1761" s="186"/>
      <c r="AB1761" s="187"/>
      <c r="AC1761" s="93">
        <v>316</v>
      </c>
      <c r="AD1761" s="440">
        <v>32</v>
      </c>
      <c r="AE1761" s="93">
        <v>316</v>
      </c>
      <c r="AF1761" s="448">
        <v>28</v>
      </c>
      <c r="AG1761" s="193">
        <v>316</v>
      </c>
      <c r="AH1761" s="448">
        <v>20</v>
      </c>
      <c r="AI1761" s="186"/>
      <c r="AJ1761" s="187"/>
      <c r="AK1761" s="188"/>
      <c r="AL1761" s="93"/>
      <c r="AM1761" s="444"/>
      <c r="AN1761" s="444"/>
      <c r="AO1761" s="444"/>
      <c r="AP1761" s="444"/>
      <c r="AQ1761" s="444"/>
    </row>
    <row r="1762" spans="1:43">
      <c r="A1762" s="202"/>
      <c r="B1762" s="60"/>
      <c r="C1762" s="203"/>
      <c r="D1762" s="60"/>
      <c r="E1762" s="203"/>
      <c r="F1762" s="60"/>
      <c r="G1762" s="60"/>
      <c r="H1762" s="203"/>
      <c r="I1762" s="93"/>
      <c r="J1762" s="93"/>
      <c r="K1762" s="93"/>
      <c r="L1762" s="93"/>
      <c r="M1762" s="93"/>
      <c r="N1762" s="93"/>
      <c r="O1762" s="93"/>
      <c r="P1762" s="93"/>
      <c r="Q1762" s="93"/>
      <c r="R1762" s="93"/>
      <c r="S1762" s="93"/>
      <c r="T1762" s="93"/>
      <c r="U1762" s="93">
        <v>320</v>
      </c>
      <c r="V1762" s="439">
        <v>327</v>
      </c>
      <c r="W1762" s="93">
        <v>320</v>
      </c>
      <c r="X1762" s="447">
        <v>317</v>
      </c>
      <c r="Y1762" s="193">
        <v>320</v>
      </c>
      <c r="Z1762" s="447">
        <v>309</v>
      </c>
      <c r="AA1762" s="186"/>
      <c r="AB1762" s="187"/>
      <c r="AC1762" s="93">
        <v>320</v>
      </c>
      <c r="AD1762" s="440">
        <v>164</v>
      </c>
      <c r="AE1762" s="93">
        <v>320</v>
      </c>
      <c r="AF1762" s="448">
        <v>147</v>
      </c>
      <c r="AG1762" s="193">
        <v>320</v>
      </c>
      <c r="AH1762" s="448">
        <v>138</v>
      </c>
      <c r="AI1762" s="186"/>
      <c r="AJ1762" s="187"/>
      <c r="AK1762" s="188"/>
      <c r="AL1762" s="93"/>
      <c r="AM1762" s="444"/>
      <c r="AN1762" s="444"/>
      <c r="AO1762" s="444"/>
      <c r="AP1762" s="444"/>
      <c r="AQ1762" s="444"/>
    </row>
    <row r="1763" spans="1:43">
      <c r="A1763" s="202"/>
      <c r="B1763" s="60"/>
      <c r="C1763" s="203"/>
      <c r="D1763" s="60"/>
      <c r="E1763" s="203"/>
      <c r="F1763" s="60"/>
      <c r="G1763" s="60"/>
      <c r="H1763" s="203"/>
      <c r="I1763" s="93"/>
      <c r="J1763" s="93"/>
      <c r="K1763" s="93"/>
      <c r="L1763" s="93"/>
      <c r="M1763" s="93"/>
      <c r="N1763" s="93"/>
      <c r="O1763" s="93"/>
      <c r="P1763" s="93"/>
      <c r="Q1763" s="93"/>
      <c r="R1763" s="93"/>
      <c r="S1763" s="93"/>
      <c r="T1763" s="93"/>
      <c r="U1763" s="93">
        <v>321</v>
      </c>
      <c r="V1763" s="439">
        <v>346</v>
      </c>
      <c r="W1763" s="93">
        <v>321</v>
      </c>
      <c r="X1763" s="447">
        <v>321</v>
      </c>
      <c r="Y1763" s="193">
        <v>321</v>
      </c>
      <c r="Z1763" s="447">
        <v>314</v>
      </c>
      <c r="AA1763" s="186"/>
      <c r="AB1763" s="187"/>
      <c r="AC1763" s="93">
        <v>321</v>
      </c>
      <c r="AD1763" s="440">
        <v>152</v>
      </c>
      <c r="AE1763" s="93">
        <v>321</v>
      </c>
      <c r="AF1763" s="448">
        <v>140</v>
      </c>
      <c r="AG1763" s="193">
        <v>321</v>
      </c>
      <c r="AH1763" s="448">
        <v>140</v>
      </c>
      <c r="AI1763" s="186"/>
      <c r="AJ1763" s="187"/>
      <c r="AK1763" s="188"/>
      <c r="AL1763" s="93"/>
      <c r="AM1763" s="444"/>
      <c r="AN1763" s="444"/>
      <c r="AO1763" s="444"/>
      <c r="AP1763" s="444"/>
      <c r="AQ1763" s="444"/>
    </row>
    <row r="1764" spans="1:43">
      <c r="A1764" s="202"/>
      <c r="B1764" s="60"/>
      <c r="C1764" s="203"/>
      <c r="D1764" s="60"/>
      <c r="E1764" s="203"/>
      <c r="F1764" s="60"/>
      <c r="G1764" s="60"/>
      <c r="H1764" s="203"/>
      <c r="I1764" s="93"/>
      <c r="J1764" s="93"/>
      <c r="K1764" s="93"/>
      <c r="L1764" s="93"/>
      <c r="M1764" s="93"/>
      <c r="N1764" s="93"/>
      <c r="O1764" s="93"/>
      <c r="P1764" s="93"/>
      <c r="Q1764" s="93"/>
      <c r="R1764" s="93"/>
      <c r="S1764" s="93"/>
      <c r="T1764" s="93"/>
      <c r="U1764" s="93">
        <v>322</v>
      </c>
      <c r="V1764" s="439">
        <v>109</v>
      </c>
      <c r="W1764" s="93">
        <v>322</v>
      </c>
      <c r="X1764" s="447">
        <v>84</v>
      </c>
      <c r="Y1764" s="193">
        <v>322</v>
      </c>
      <c r="Z1764" s="447">
        <v>101</v>
      </c>
      <c r="AA1764" s="186"/>
      <c r="AB1764" s="187"/>
      <c r="AC1764" s="93">
        <v>322</v>
      </c>
      <c r="AD1764" s="440">
        <v>54</v>
      </c>
      <c r="AE1764" s="93">
        <v>322</v>
      </c>
      <c r="AF1764" s="448">
        <v>58</v>
      </c>
      <c r="AG1764" s="193">
        <v>322</v>
      </c>
      <c r="AH1764" s="448">
        <v>40</v>
      </c>
      <c r="AI1764" s="186"/>
      <c r="AJ1764" s="187"/>
      <c r="AK1764" s="188"/>
      <c r="AL1764" s="93"/>
      <c r="AM1764" s="444"/>
      <c r="AN1764" s="444"/>
      <c r="AO1764" s="444"/>
      <c r="AP1764" s="444"/>
      <c r="AQ1764" s="444"/>
    </row>
    <row r="1765" spans="1:43">
      <c r="A1765" s="202"/>
      <c r="B1765" s="60"/>
      <c r="C1765" s="203"/>
      <c r="D1765" s="60"/>
      <c r="E1765" s="203"/>
      <c r="F1765" s="60"/>
      <c r="G1765" s="60"/>
      <c r="H1765" s="203"/>
      <c r="I1765" s="93"/>
      <c r="J1765" s="93"/>
      <c r="K1765" s="93"/>
      <c r="L1765" s="93"/>
      <c r="M1765" s="93"/>
      <c r="N1765" s="93"/>
      <c r="O1765" s="93"/>
      <c r="P1765" s="93"/>
      <c r="Q1765" s="93"/>
      <c r="R1765" s="93"/>
      <c r="S1765" s="93"/>
      <c r="T1765" s="93"/>
      <c r="U1765" s="93">
        <v>323</v>
      </c>
      <c r="V1765" s="439">
        <v>210</v>
      </c>
      <c r="W1765" s="93">
        <v>323</v>
      </c>
      <c r="X1765" s="447">
        <v>216</v>
      </c>
      <c r="Y1765" s="193">
        <v>323</v>
      </c>
      <c r="Z1765" s="447">
        <v>225</v>
      </c>
      <c r="AA1765" s="186"/>
      <c r="AB1765" s="187"/>
      <c r="AC1765" s="93">
        <v>323</v>
      </c>
      <c r="AD1765" s="440">
        <v>96</v>
      </c>
      <c r="AE1765" s="93">
        <v>323</v>
      </c>
      <c r="AF1765" s="448">
        <v>75</v>
      </c>
      <c r="AG1765" s="193">
        <v>323</v>
      </c>
      <c r="AH1765" s="448">
        <v>76</v>
      </c>
      <c r="AI1765" s="186"/>
      <c r="AJ1765" s="187"/>
      <c r="AK1765" s="188"/>
      <c r="AL1765" s="93"/>
      <c r="AM1765" s="444"/>
      <c r="AN1765" s="444"/>
      <c r="AO1765" s="444"/>
      <c r="AP1765" s="444"/>
      <c r="AQ1765" s="444"/>
    </row>
    <row r="1766" spans="1:43">
      <c r="A1766" s="202"/>
      <c r="B1766" s="60"/>
      <c r="C1766" s="203"/>
      <c r="D1766" s="60"/>
      <c r="E1766" s="203"/>
      <c r="F1766" s="60"/>
      <c r="G1766" s="60"/>
      <c r="H1766" s="203"/>
      <c r="I1766" s="93"/>
      <c r="J1766" s="93"/>
      <c r="K1766" s="93"/>
      <c r="L1766" s="93"/>
      <c r="M1766" s="93"/>
      <c r="N1766" s="93"/>
      <c r="O1766" s="93"/>
      <c r="P1766" s="93"/>
      <c r="Q1766" s="93"/>
      <c r="R1766" s="93"/>
      <c r="S1766" s="93"/>
      <c r="T1766" s="93"/>
      <c r="U1766" s="93">
        <v>325</v>
      </c>
      <c r="V1766" s="439">
        <v>211</v>
      </c>
      <c r="W1766" s="93">
        <v>325</v>
      </c>
      <c r="X1766" s="447">
        <v>187</v>
      </c>
      <c r="Y1766" s="193">
        <v>325</v>
      </c>
      <c r="Z1766" s="447">
        <v>163</v>
      </c>
      <c r="AA1766" s="186"/>
      <c r="AB1766" s="187"/>
      <c r="AC1766" s="93">
        <v>325</v>
      </c>
      <c r="AD1766" s="440">
        <v>59</v>
      </c>
      <c r="AE1766" s="93">
        <v>325</v>
      </c>
      <c r="AF1766" s="448">
        <v>75</v>
      </c>
      <c r="AG1766" s="193">
        <v>325</v>
      </c>
      <c r="AH1766" s="448">
        <v>72</v>
      </c>
      <c r="AI1766" s="186"/>
      <c r="AJ1766" s="187"/>
      <c r="AK1766" s="188"/>
      <c r="AL1766" s="93"/>
      <c r="AM1766" s="444"/>
      <c r="AN1766" s="444"/>
      <c r="AO1766" s="444"/>
      <c r="AP1766" s="444"/>
      <c r="AQ1766" s="444"/>
    </row>
    <row r="1767" spans="1:43">
      <c r="A1767" s="202"/>
      <c r="B1767" s="60"/>
      <c r="C1767" s="203"/>
      <c r="D1767" s="60"/>
      <c r="E1767" s="203"/>
      <c r="F1767" s="60"/>
      <c r="G1767" s="60"/>
      <c r="H1767" s="203"/>
      <c r="I1767" s="93"/>
      <c r="J1767" s="93"/>
      <c r="K1767" s="93"/>
      <c r="L1767" s="93"/>
      <c r="M1767" s="93"/>
      <c r="N1767" s="93"/>
      <c r="O1767" s="93"/>
      <c r="P1767" s="93"/>
      <c r="Q1767" s="93"/>
      <c r="R1767" s="93"/>
      <c r="S1767" s="93"/>
      <c r="T1767" s="93"/>
      <c r="U1767" s="93">
        <v>326</v>
      </c>
      <c r="V1767" s="439">
        <v>63</v>
      </c>
      <c r="W1767" s="93">
        <v>326</v>
      </c>
      <c r="X1767" s="447">
        <v>51</v>
      </c>
      <c r="Y1767" s="193">
        <v>326</v>
      </c>
      <c r="Z1767" s="447">
        <v>46</v>
      </c>
      <c r="AA1767" s="186"/>
      <c r="AB1767" s="187"/>
      <c r="AC1767" s="93">
        <v>326</v>
      </c>
      <c r="AD1767" s="440">
        <v>18</v>
      </c>
      <c r="AE1767" s="93">
        <v>326</v>
      </c>
      <c r="AF1767" s="448">
        <v>15</v>
      </c>
      <c r="AG1767" s="193">
        <v>326</v>
      </c>
      <c r="AH1767" s="448">
        <v>21</v>
      </c>
      <c r="AI1767" s="186"/>
      <c r="AJ1767" s="187"/>
      <c r="AK1767" s="188"/>
      <c r="AL1767" s="93"/>
      <c r="AM1767" s="444"/>
      <c r="AN1767" s="444"/>
      <c r="AO1767" s="444"/>
      <c r="AP1767" s="444"/>
      <c r="AQ1767" s="444"/>
    </row>
    <row r="1768" spans="1:43">
      <c r="A1768" s="202"/>
      <c r="B1768" s="60"/>
      <c r="C1768" s="203"/>
      <c r="D1768" s="60"/>
      <c r="E1768" s="203"/>
      <c r="F1768" s="60"/>
      <c r="G1768" s="60"/>
      <c r="H1768" s="203"/>
      <c r="I1768" s="93"/>
      <c r="J1768" s="93"/>
      <c r="K1768" s="93"/>
      <c r="L1768" s="93"/>
      <c r="M1768" s="93"/>
      <c r="N1768" s="93"/>
      <c r="O1768" s="93"/>
      <c r="P1768" s="93"/>
      <c r="Q1768" s="93"/>
      <c r="R1768" s="93"/>
      <c r="S1768" s="93"/>
      <c r="T1768" s="93"/>
      <c r="U1768" s="93">
        <v>327</v>
      </c>
      <c r="V1768" s="439">
        <v>179</v>
      </c>
      <c r="W1768" s="93">
        <v>327</v>
      </c>
      <c r="X1768" s="447">
        <v>173</v>
      </c>
      <c r="Y1768" s="193">
        <v>327</v>
      </c>
      <c r="Z1768" s="447">
        <v>156</v>
      </c>
      <c r="AA1768" s="186"/>
      <c r="AB1768" s="187"/>
      <c r="AC1768" s="93">
        <v>327</v>
      </c>
      <c r="AD1768" s="440">
        <v>104</v>
      </c>
      <c r="AE1768" s="93">
        <v>327</v>
      </c>
      <c r="AF1768" s="448">
        <v>90</v>
      </c>
      <c r="AG1768" s="193">
        <v>327</v>
      </c>
      <c r="AH1768" s="448">
        <v>105</v>
      </c>
      <c r="AI1768" s="186"/>
      <c r="AJ1768" s="187"/>
      <c r="AK1768" s="188"/>
      <c r="AL1768" s="93"/>
      <c r="AM1768" s="444"/>
      <c r="AN1768" s="444"/>
      <c r="AO1768" s="444"/>
      <c r="AP1768" s="444"/>
      <c r="AQ1768" s="444"/>
    </row>
    <row r="1769" spans="1:43">
      <c r="A1769" s="202"/>
      <c r="B1769" s="60"/>
      <c r="C1769" s="203"/>
      <c r="D1769" s="60"/>
      <c r="E1769" s="203"/>
      <c r="F1769" s="60"/>
      <c r="G1769" s="60"/>
      <c r="H1769" s="203"/>
      <c r="I1769" s="93"/>
      <c r="J1769" s="93"/>
      <c r="K1769" s="93"/>
      <c r="L1769" s="93"/>
      <c r="M1769" s="93"/>
      <c r="N1769" s="93"/>
      <c r="O1769" s="93"/>
      <c r="P1769" s="93"/>
      <c r="Q1769" s="93"/>
      <c r="R1769" s="93"/>
      <c r="S1769" s="93"/>
      <c r="T1769" s="93"/>
      <c r="U1769" s="93">
        <v>329</v>
      </c>
      <c r="V1769" s="439">
        <v>102</v>
      </c>
      <c r="W1769" s="93">
        <v>329</v>
      </c>
      <c r="X1769" s="447">
        <v>96</v>
      </c>
      <c r="Y1769" s="193">
        <v>329</v>
      </c>
      <c r="Z1769" s="447">
        <v>104</v>
      </c>
      <c r="AA1769" s="186"/>
      <c r="AB1769" s="187"/>
      <c r="AC1769" s="93">
        <v>329</v>
      </c>
      <c r="AD1769" s="440">
        <v>91</v>
      </c>
      <c r="AE1769" s="93">
        <v>329</v>
      </c>
      <c r="AF1769" s="448">
        <v>63</v>
      </c>
      <c r="AG1769" s="193">
        <v>329</v>
      </c>
      <c r="AH1769" s="448">
        <v>66</v>
      </c>
      <c r="AI1769" s="186"/>
      <c r="AJ1769" s="187"/>
      <c r="AK1769" s="188"/>
      <c r="AL1769" s="93"/>
      <c r="AM1769" s="444"/>
      <c r="AN1769" s="444"/>
      <c r="AO1769" s="444"/>
      <c r="AP1769" s="444"/>
      <c r="AQ1769" s="444"/>
    </row>
    <row r="1770" spans="1:43">
      <c r="A1770" s="202"/>
      <c r="B1770" s="60"/>
      <c r="C1770" s="203"/>
      <c r="D1770" s="60"/>
      <c r="E1770" s="203"/>
      <c r="F1770" s="60"/>
      <c r="G1770" s="60"/>
      <c r="H1770" s="203"/>
      <c r="I1770" s="93"/>
      <c r="J1770" s="93"/>
      <c r="K1770" s="93"/>
      <c r="L1770" s="93"/>
      <c r="M1770" s="93"/>
      <c r="N1770" s="93"/>
      <c r="O1770" s="93"/>
      <c r="P1770" s="93"/>
      <c r="Q1770" s="93"/>
      <c r="R1770" s="93"/>
      <c r="S1770" s="93"/>
      <c r="T1770" s="93"/>
      <c r="U1770" s="93">
        <v>330</v>
      </c>
      <c r="V1770" s="439">
        <v>115</v>
      </c>
      <c r="W1770" s="93">
        <v>330</v>
      </c>
      <c r="X1770" s="447">
        <v>131</v>
      </c>
      <c r="Y1770" s="193">
        <v>330</v>
      </c>
      <c r="Z1770" s="447">
        <v>136</v>
      </c>
      <c r="AA1770" s="186"/>
      <c r="AB1770" s="187"/>
      <c r="AC1770" s="93">
        <v>330</v>
      </c>
      <c r="AD1770" s="440">
        <v>61</v>
      </c>
      <c r="AE1770" s="93">
        <v>330</v>
      </c>
      <c r="AF1770" s="448">
        <v>54</v>
      </c>
      <c r="AG1770" s="193">
        <v>330</v>
      </c>
      <c r="AH1770" s="448">
        <v>43</v>
      </c>
      <c r="AI1770" s="186"/>
      <c r="AJ1770" s="187"/>
      <c r="AK1770" s="188"/>
      <c r="AL1770" s="93"/>
      <c r="AM1770" s="444"/>
      <c r="AN1770" s="444"/>
      <c r="AO1770" s="444"/>
      <c r="AP1770" s="444"/>
      <c r="AQ1770" s="444"/>
    </row>
    <row r="1771" spans="1:43">
      <c r="A1771" s="202"/>
      <c r="B1771" s="60"/>
      <c r="C1771" s="203"/>
      <c r="D1771" s="60"/>
      <c r="E1771" s="203"/>
      <c r="F1771" s="60"/>
      <c r="G1771" s="60"/>
      <c r="H1771" s="203"/>
      <c r="I1771" s="93"/>
      <c r="J1771" s="93"/>
      <c r="K1771" s="93"/>
      <c r="L1771" s="93"/>
      <c r="M1771" s="93"/>
      <c r="N1771" s="93"/>
      <c r="O1771" s="93"/>
      <c r="P1771" s="93"/>
      <c r="Q1771" s="93"/>
      <c r="R1771" s="93"/>
      <c r="S1771" s="93"/>
      <c r="T1771" s="93"/>
      <c r="U1771" s="93">
        <v>331</v>
      </c>
      <c r="V1771" s="439">
        <v>353</v>
      </c>
      <c r="W1771" s="93">
        <v>331</v>
      </c>
      <c r="X1771" s="447">
        <v>360</v>
      </c>
      <c r="Y1771" s="193">
        <v>331</v>
      </c>
      <c r="Z1771" s="447">
        <v>316</v>
      </c>
      <c r="AA1771" s="186"/>
      <c r="AB1771" s="187"/>
      <c r="AC1771" s="93">
        <v>331</v>
      </c>
      <c r="AD1771" s="440">
        <v>123</v>
      </c>
      <c r="AE1771" s="93">
        <v>331</v>
      </c>
      <c r="AF1771" s="448">
        <v>98</v>
      </c>
      <c r="AG1771" s="193">
        <v>331</v>
      </c>
      <c r="AH1771" s="448">
        <v>125</v>
      </c>
      <c r="AI1771" s="186"/>
      <c r="AJ1771" s="187"/>
      <c r="AK1771" s="188"/>
      <c r="AL1771" s="93"/>
      <c r="AM1771" s="444"/>
      <c r="AN1771" s="444"/>
      <c r="AO1771" s="444"/>
      <c r="AP1771" s="444"/>
      <c r="AQ1771" s="444"/>
    </row>
    <row r="1772" spans="1:43">
      <c r="A1772" s="202"/>
      <c r="B1772" s="60"/>
      <c r="C1772" s="203"/>
      <c r="D1772" s="60"/>
      <c r="E1772" s="203"/>
      <c r="F1772" s="60"/>
      <c r="G1772" s="60"/>
      <c r="H1772" s="203"/>
      <c r="I1772" s="93"/>
      <c r="J1772" s="93"/>
      <c r="K1772" s="93"/>
      <c r="L1772" s="93"/>
      <c r="M1772" s="93"/>
      <c r="N1772" s="93"/>
      <c r="O1772" s="93"/>
      <c r="P1772" s="93"/>
      <c r="Q1772" s="93" t="s">
        <v>157</v>
      </c>
      <c r="R1772" s="93"/>
      <c r="S1772" s="93"/>
      <c r="T1772" s="93"/>
      <c r="U1772" s="93">
        <v>332</v>
      </c>
      <c r="V1772" s="439">
        <v>47</v>
      </c>
      <c r="W1772" s="93">
        <v>332</v>
      </c>
      <c r="X1772" s="447">
        <v>43</v>
      </c>
      <c r="Y1772" s="193">
        <v>332</v>
      </c>
      <c r="Z1772" s="447">
        <v>46</v>
      </c>
      <c r="AA1772" s="186"/>
      <c r="AB1772" s="187"/>
      <c r="AC1772" s="93">
        <v>332</v>
      </c>
      <c r="AD1772" s="440">
        <v>24</v>
      </c>
      <c r="AE1772" s="93">
        <v>332</v>
      </c>
      <c r="AF1772" s="448">
        <v>17</v>
      </c>
      <c r="AG1772" s="193">
        <v>332</v>
      </c>
      <c r="AH1772" s="448">
        <v>23</v>
      </c>
      <c r="AI1772" s="186"/>
      <c r="AJ1772" s="187"/>
      <c r="AK1772" s="188"/>
      <c r="AL1772" s="93"/>
      <c r="AM1772" s="444"/>
      <c r="AN1772" s="444"/>
      <c r="AO1772" s="444"/>
      <c r="AP1772" s="444"/>
      <c r="AQ1772" s="444"/>
    </row>
    <row r="1773" spans="1:43">
      <c r="A1773" s="202"/>
      <c r="B1773" s="60"/>
      <c r="C1773" s="203"/>
      <c r="D1773" s="60"/>
      <c r="E1773" s="203"/>
      <c r="F1773" s="60"/>
      <c r="G1773" s="60"/>
      <c r="H1773" s="203"/>
      <c r="I1773" s="93"/>
      <c r="J1773" s="93"/>
      <c r="K1773" s="93"/>
      <c r="L1773" s="93"/>
      <c r="M1773" s="93"/>
      <c r="N1773" s="93"/>
      <c r="O1773" s="93"/>
      <c r="P1773" s="93"/>
      <c r="Q1773" s="93"/>
      <c r="R1773" s="93" t="str">
        <f>H6</f>
        <v>2018-2019</v>
      </c>
      <c r="S1773" s="93"/>
      <c r="T1773" s="93"/>
      <c r="U1773" s="93">
        <v>333</v>
      </c>
      <c r="V1773" s="439">
        <v>361</v>
      </c>
      <c r="W1773" s="93">
        <v>333</v>
      </c>
      <c r="X1773" s="447">
        <v>384</v>
      </c>
      <c r="Y1773" s="193">
        <v>333</v>
      </c>
      <c r="Z1773" s="447">
        <v>372</v>
      </c>
      <c r="AA1773" s="186"/>
      <c r="AB1773" s="187"/>
      <c r="AC1773" s="93">
        <v>333</v>
      </c>
      <c r="AD1773" s="440">
        <v>205</v>
      </c>
      <c r="AE1773" s="93">
        <v>333</v>
      </c>
      <c r="AF1773" s="448">
        <v>189</v>
      </c>
      <c r="AG1773" s="193">
        <v>333</v>
      </c>
      <c r="AH1773" s="448">
        <v>153</v>
      </c>
      <c r="AI1773" s="186"/>
      <c r="AJ1773" s="187"/>
      <c r="AK1773" s="188"/>
      <c r="AL1773" s="93"/>
      <c r="AM1773" s="444"/>
      <c r="AN1773" s="444"/>
      <c r="AO1773" s="444"/>
      <c r="AP1773" s="444"/>
      <c r="AQ1773" s="444"/>
    </row>
    <row r="1774" spans="1:43">
      <c r="A1774" s="202"/>
      <c r="B1774" s="60"/>
      <c r="C1774" s="203"/>
      <c r="D1774" s="60"/>
      <c r="E1774" s="203"/>
      <c r="F1774" s="60"/>
      <c r="G1774" s="60"/>
      <c r="H1774" s="203"/>
      <c r="I1774" s="93"/>
      <c r="J1774" s="93"/>
      <c r="K1774" s="93"/>
      <c r="L1774" s="93"/>
      <c r="M1774" s="93"/>
      <c r="N1774" s="93"/>
      <c r="O1774" s="93"/>
      <c r="P1774" s="93"/>
      <c r="Q1774" s="168" t="s">
        <v>53</v>
      </c>
      <c r="R1774" s="86">
        <f>[1]CO99!$I$20</f>
        <v>20</v>
      </c>
      <c r="S1774" s="93"/>
      <c r="T1774" s="93"/>
      <c r="U1774" s="93">
        <v>334</v>
      </c>
      <c r="V1774" s="439">
        <v>108</v>
      </c>
      <c r="W1774" s="93">
        <v>334</v>
      </c>
      <c r="X1774" s="447">
        <v>112</v>
      </c>
      <c r="Y1774" s="193">
        <v>334</v>
      </c>
      <c r="Z1774" s="447">
        <v>93</v>
      </c>
      <c r="AA1774" s="186"/>
      <c r="AB1774" s="187"/>
      <c r="AC1774" s="93">
        <v>334</v>
      </c>
      <c r="AD1774" s="440">
        <v>27</v>
      </c>
      <c r="AE1774" s="93">
        <v>334</v>
      </c>
      <c r="AF1774" s="448">
        <v>20</v>
      </c>
      <c r="AG1774" s="193">
        <v>334</v>
      </c>
      <c r="AH1774" s="448">
        <v>32</v>
      </c>
      <c r="AI1774" s="186"/>
      <c r="AJ1774" s="187"/>
      <c r="AK1774" s="188"/>
      <c r="AL1774" s="93"/>
      <c r="AM1774" s="444"/>
      <c r="AN1774" s="444"/>
      <c r="AO1774" s="444"/>
      <c r="AP1774" s="444"/>
      <c r="AQ1774" s="444"/>
    </row>
    <row r="1775" spans="1:43">
      <c r="A1775" s="202"/>
      <c r="B1775" s="60"/>
      <c r="C1775" s="203"/>
      <c r="D1775" s="60"/>
      <c r="E1775" s="203"/>
      <c r="F1775" s="60"/>
      <c r="G1775" s="60"/>
      <c r="H1775" s="203"/>
      <c r="I1775" s="93"/>
      <c r="J1775" s="93"/>
      <c r="K1775" s="93"/>
      <c r="L1775" s="93"/>
      <c r="M1775" s="93"/>
      <c r="N1775" s="93"/>
      <c r="O1775" s="93"/>
      <c r="P1775" s="93"/>
      <c r="Q1775" s="168" t="s">
        <v>54</v>
      </c>
      <c r="R1775" s="86">
        <f>[1]CO99!$I$21</f>
        <v>18.120999999999999</v>
      </c>
      <c r="S1775" s="93"/>
      <c r="T1775" s="93"/>
      <c r="U1775" s="93">
        <v>335</v>
      </c>
      <c r="V1775" s="439">
        <v>117</v>
      </c>
      <c r="W1775" s="93">
        <v>335</v>
      </c>
      <c r="X1775" s="447">
        <v>116</v>
      </c>
      <c r="Y1775" s="193">
        <v>335</v>
      </c>
      <c r="Z1775" s="447">
        <v>114</v>
      </c>
      <c r="AA1775" s="186"/>
      <c r="AB1775" s="187"/>
      <c r="AC1775" s="93">
        <v>335</v>
      </c>
      <c r="AD1775" s="440">
        <v>48</v>
      </c>
      <c r="AE1775" s="93">
        <v>335</v>
      </c>
      <c r="AF1775" s="448">
        <v>41</v>
      </c>
      <c r="AG1775" s="193">
        <v>335</v>
      </c>
      <c r="AH1775" s="448">
        <v>37</v>
      </c>
      <c r="AI1775" s="186"/>
      <c r="AJ1775" s="187"/>
      <c r="AK1775" s="188"/>
      <c r="AL1775" s="93"/>
      <c r="AM1775" s="444"/>
      <c r="AN1775" s="444"/>
      <c r="AO1775" s="444"/>
      <c r="AP1775" s="444"/>
      <c r="AQ1775" s="444"/>
    </row>
    <row r="1776" spans="1:43">
      <c r="A1776" s="202"/>
      <c r="B1776" s="60"/>
      <c r="C1776" s="203"/>
      <c r="D1776" s="60"/>
      <c r="E1776" s="203"/>
      <c r="F1776" s="60"/>
      <c r="G1776" s="60"/>
      <c r="H1776" s="203"/>
      <c r="I1776" s="93"/>
      <c r="J1776" s="93"/>
      <c r="K1776" s="93"/>
      <c r="L1776" s="93"/>
      <c r="M1776" s="93"/>
      <c r="N1776" s="93"/>
      <c r="O1776" s="93"/>
      <c r="P1776" s="93"/>
      <c r="Q1776" s="168" t="s">
        <v>93</v>
      </c>
      <c r="R1776" s="86">
        <f>[1]CO99!$I$23</f>
        <v>0</v>
      </c>
      <c r="S1776" s="93"/>
      <c r="T1776" s="93"/>
      <c r="U1776" s="93">
        <v>336</v>
      </c>
      <c r="V1776" s="439">
        <v>398</v>
      </c>
      <c r="W1776" s="93">
        <v>336</v>
      </c>
      <c r="X1776" s="447">
        <v>374</v>
      </c>
      <c r="Y1776" s="193">
        <v>336</v>
      </c>
      <c r="Z1776" s="447">
        <v>380</v>
      </c>
      <c r="AA1776" s="186"/>
      <c r="AB1776" s="187"/>
      <c r="AC1776" s="93">
        <v>336</v>
      </c>
      <c r="AD1776" s="440">
        <v>44</v>
      </c>
      <c r="AE1776" s="93">
        <v>336</v>
      </c>
      <c r="AF1776" s="448">
        <v>57</v>
      </c>
      <c r="AG1776" s="193">
        <v>336</v>
      </c>
      <c r="AH1776" s="448">
        <v>61</v>
      </c>
      <c r="AI1776" s="186"/>
      <c r="AJ1776" s="187"/>
      <c r="AK1776" s="188"/>
      <c r="AL1776" s="93"/>
      <c r="AM1776" s="444"/>
      <c r="AN1776" s="444"/>
      <c r="AO1776" s="444"/>
      <c r="AP1776" s="444"/>
      <c r="AQ1776" s="444"/>
    </row>
    <row r="1777" spans="1:43">
      <c r="A1777" s="202"/>
      <c r="B1777" s="60"/>
      <c r="C1777" s="203"/>
      <c r="D1777" s="60"/>
      <c r="E1777" s="203"/>
      <c r="F1777" s="60"/>
      <c r="G1777" s="60"/>
      <c r="H1777" s="203"/>
      <c r="I1777" s="93"/>
      <c r="J1777" s="93"/>
      <c r="K1777" s="93"/>
      <c r="L1777" s="93"/>
      <c r="M1777" s="93"/>
      <c r="N1777" s="93"/>
      <c r="O1777" s="93"/>
      <c r="P1777" s="93"/>
      <c r="Q1777" s="168" t="s">
        <v>63</v>
      </c>
      <c r="R1777" s="86">
        <f>[1]CO99!$I$27</f>
        <v>4</v>
      </c>
      <c r="S1777" s="93"/>
      <c r="T1777" s="93"/>
      <c r="U1777" s="93">
        <v>337</v>
      </c>
      <c r="V1777" s="439">
        <v>358</v>
      </c>
      <c r="W1777" s="93">
        <v>337</v>
      </c>
      <c r="X1777" s="447">
        <v>334</v>
      </c>
      <c r="Y1777" s="193">
        <v>337</v>
      </c>
      <c r="Z1777" s="447">
        <v>335</v>
      </c>
      <c r="AA1777" s="186"/>
      <c r="AB1777" s="187"/>
      <c r="AC1777" s="93">
        <v>337</v>
      </c>
      <c r="AD1777" s="440">
        <v>96</v>
      </c>
      <c r="AE1777" s="93">
        <v>337</v>
      </c>
      <c r="AF1777" s="448">
        <v>75</v>
      </c>
      <c r="AG1777" s="193">
        <v>337</v>
      </c>
      <c r="AH1777" s="448">
        <v>59</v>
      </c>
      <c r="AI1777" s="186"/>
      <c r="AJ1777" s="187"/>
      <c r="AK1777" s="188"/>
      <c r="AL1777" s="93"/>
      <c r="AM1777" s="444"/>
      <c r="AN1777" s="444"/>
      <c r="AO1777" s="444"/>
      <c r="AP1777" s="444"/>
      <c r="AQ1777" s="444"/>
    </row>
    <row r="1778" spans="1:43">
      <c r="A1778" s="202"/>
      <c r="B1778" s="60"/>
      <c r="C1778" s="203"/>
      <c r="D1778" s="60"/>
      <c r="E1778" s="203"/>
      <c r="F1778" s="60"/>
      <c r="G1778" s="60"/>
      <c r="H1778" s="203"/>
      <c r="I1778" s="93"/>
      <c r="J1778" s="93"/>
      <c r="K1778" s="93"/>
      <c r="L1778" s="93"/>
      <c r="M1778" s="93"/>
      <c r="N1778" s="93"/>
      <c r="O1778" s="93"/>
      <c r="P1778" s="93"/>
      <c r="Q1778" s="168" t="s">
        <v>108</v>
      </c>
      <c r="R1778" s="86">
        <f>[1]CO99!$I$36</f>
        <v>0</v>
      </c>
      <c r="S1778" s="93"/>
      <c r="T1778" s="93"/>
      <c r="U1778" s="93">
        <v>338</v>
      </c>
      <c r="V1778" s="439">
        <v>143</v>
      </c>
      <c r="W1778" s="93">
        <v>338</v>
      </c>
      <c r="X1778" s="447">
        <v>128</v>
      </c>
      <c r="Y1778" s="193">
        <v>338</v>
      </c>
      <c r="Z1778" s="447">
        <v>117</v>
      </c>
      <c r="AA1778" s="186"/>
      <c r="AB1778" s="187"/>
      <c r="AC1778" s="93">
        <v>338</v>
      </c>
      <c r="AD1778" s="440">
        <v>70</v>
      </c>
      <c r="AE1778" s="93">
        <v>338</v>
      </c>
      <c r="AF1778" s="448">
        <v>49</v>
      </c>
      <c r="AG1778" s="193">
        <v>338</v>
      </c>
      <c r="AH1778" s="448">
        <v>52</v>
      </c>
      <c r="AI1778" s="186"/>
      <c r="AJ1778" s="187"/>
      <c r="AK1778" s="188"/>
      <c r="AL1778" s="93"/>
      <c r="AM1778" s="444"/>
      <c r="AN1778" s="444"/>
      <c r="AO1778" s="444"/>
      <c r="AP1778" s="444"/>
      <c r="AQ1778" s="444"/>
    </row>
    <row r="1779" spans="1:43">
      <c r="A1779" s="202"/>
      <c r="B1779" s="60"/>
      <c r="C1779" s="203"/>
      <c r="D1779" s="60"/>
      <c r="E1779" s="203"/>
      <c r="F1779" s="60"/>
      <c r="G1779" s="60"/>
      <c r="H1779" s="203"/>
      <c r="I1779" s="93"/>
      <c r="J1779" s="93"/>
      <c r="K1779" s="93"/>
      <c r="L1779" s="93"/>
      <c r="M1779" s="93"/>
      <c r="N1779" s="93"/>
      <c r="O1779" s="93"/>
      <c r="P1779" s="93"/>
      <c r="Q1779" s="7" t="s">
        <v>77</v>
      </c>
      <c r="R1779" s="86">
        <f>[1]CO99!$I$37</f>
        <v>0</v>
      </c>
      <c r="S1779" s="93"/>
      <c r="T1779" s="93"/>
      <c r="U1779" s="93">
        <v>339</v>
      </c>
      <c r="V1779" s="439">
        <v>107</v>
      </c>
      <c r="W1779" s="93">
        <v>339</v>
      </c>
      <c r="X1779" s="447">
        <v>105</v>
      </c>
      <c r="Y1779" s="193">
        <v>339</v>
      </c>
      <c r="Z1779" s="447">
        <v>109</v>
      </c>
      <c r="AA1779" s="186"/>
      <c r="AB1779" s="187"/>
      <c r="AC1779" s="93">
        <v>339</v>
      </c>
      <c r="AD1779" s="440">
        <v>69</v>
      </c>
      <c r="AE1779" s="93">
        <v>339</v>
      </c>
      <c r="AF1779" s="448">
        <v>63</v>
      </c>
      <c r="AG1779" s="193">
        <v>339</v>
      </c>
      <c r="AH1779" s="448">
        <v>50</v>
      </c>
      <c r="AI1779" s="186"/>
      <c r="AJ1779" s="187"/>
      <c r="AK1779" s="188"/>
      <c r="AL1779" s="93"/>
      <c r="AM1779" s="444"/>
      <c r="AN1779" s="444"/>
      <c r="AO1779" s="444"/>
      <c r="AP1779" s="444"/>
      <c r="AQ1779" s="444"/>
    </row>
    <row r="1780" spans="1:43">
      <c r="A1780" s="202"/>
      <c r="B1780" s="60"/>
      <c r="C1780" s="203"/>
      <c r="D1780" s="60"/>
      <c r="E1780" s="203"/>
      <c r="F1780" s="60"/>
      <c r="G1780" s="60"/>
      <c r="H1780" s="203"/>
      <c r="I1780" s="93"/>
      <c r="J1780" s="93"/>
      <c r="K1780" s="93"/>
      <c r="L1780" s="93"/>
      <c r="M1780" s="93"/>
      <c r="N1780" s="93"/>
      <c r="O1780" s="93"/>
      <c r="P1780" s="93"/>
      <c r="Q1780" s="7" t="s">
        <v>66</v>
      </c>
      <c r="R1780" s="86">
        <f>[1]CO99!$I$45</f>
        <v>0</v>
      </c>
      <c r="S1780" s="93"/>
      <c r="T1780" s="93"/>
      <c r="U1780" s="93">
        <v>340</v>
      </c>
      <c r="V1780" s="439">
        <v>188</v>
      </c>
      <c r="W1780" s="93">
        <v>340</v>
      </c>
      <c r="X1780" s="447">
        <v>177</v>
      </c>
      <c r="Y1780" s="193">
        <v>340</v>
      </c>
      <c r="Z1780" s="447">
        <v>181</v>
      </c>
      <c r="AA1780" s="186"/>
      <c r="AB1780" s="187"/>
      <c r="AC1780" s="93">
        <v>340</v>
      </c>
      <c r="AD1780" s="440">
        <v>85</v>
      </c>
      <c r="AE1780" s="93">
        <v>340</v>
      </c>
      <c r="AF1780" s="448">
        <v>85</v>
      </c>
      <c r="AG1780" s="193">
        <v>340</v>
      </c>
      <c r="AH1780" s="448">
        <v>85</v>
      </c>
      <c r="AI1780" s="186"/>
      <c r="AJ1780" s="187"/>
      <c r="AK1780" s="188"/>
      <c r="AL1780" s="93"/>
      <c r="AM1780" s="444"/>
      <c r="AN1780" s="444"/>
      <c r="AO1780" s="444"/>
      <c r="AP1780" s="444"/>
      <c r="AQ1780" s="444"/>
    </row>
    <row r="1781" spans="1:43">
      <c r="A1781" s="202"/>
      <c r="B1781" s="60"/>
      <c r="C1781" s="203"/>
      <c r="D1781" s="60"/>
      <c r="E1781" s="203"/>
      <c r="F1781" s="60"/>
      <c r="G1781" s="60"/>
      <c r="H1781" s="203"/>
      <c r="I1781" s="93"/>
      <c r="J1781" s="93"/>
      <c r="K1781" s="93"/>
      <c r="L1781" s="93"/>
      <c r="M1781" s="93"/>
      <c r="N1781" s="93"/>
      <c r="O1781" s="93"/>
      <c r="P1781" s="93"/>
      <c r="Q1781" s="7" t="s">
        <v>73</v>
      </c>
      <c r="R1781" s="86">
        <f>[1]CO99!$I$43</f>
        <v>0</v>
      </c>
      <c r="S1781" s="93"/>
      <c r="T1781" s="93"/>
      <c r="U1781" s="93">
        <v>341</v>
      </c>
      <c r="V1781" s="439">
        <v>293</v>
      </c>
      <c r="W1781" s="93">
        <v>341</v>
      </c>
      <c r="X1781" s="447">
        <v>245</v>
      </c>
      <c r="Y1781" s="193">
        <v>341</v>
      </c>
      <c r="Z1781" s="447">
        <v>253</v>
      </c>
      <c r="AA1781" s="186"/>
      <c r="AB1781" s="187"/>
      <c r="AC1781" s="93">
        <v>341</v>
      </c>
      <c r="AD1781" s="440">
        <v>55</v>
      </c>
      <c r="AE1781" s="93">
        <v>341</v>
      </c>
      <c r="AF1781" s="448">
        <v>88</v>
      </c>
      <c r="AG1781" s="193">
        <v>341</v>
      </c>
      <c r="AH1781" s="448">
        <v>82</v>
      </c>
      <c r="AI1781" s="186"/>
      <c r="AJ1781" s="187"/>
      <c r="AK1781" s="188"/>
      <c r="AL1781" s="93"/>
      <c r="AM1781" s="444"/>
      <c r="AN1781" s="444"/>
      <c r="AO1781" s="444"/>
      <c r="AP1781" s="444"/>
      <c r="AQ1781" s="444"/>
    </row>
    <row r="1782" spans="1:43">
      <c r="A1782" s="202"/>
      <c r="B1782" s="60"/>
      <c r="C1782" s="203"/>
      <c r="D1782" s="60"/>
      <c r="E1782" s="203"/>
      <c r="F1782" s="60"/>
      <c r="G1782" s="60"/>
      <c r="H1782" s="203"/>
      <c r="I1782" s="93"/>
      <c r="J1782" s="93"/>
      <c r="K1782" s="93"/>
      <c r="L1782" s="93"/>
      <c r="M1782" s="93"/>
      <c r="N1782" s="93"/>
      <c r="O1782" s="93"/>
      <c r="P1782" s="93"/>
      <c r="Q1782" s="7" t="str">
        <f>[1]OPEN!$O$44</f>
        <v>Bond and Interest #1</v>
      </c>
      <c r="R1782" s="86">
        <f>[1]CO99!$I$59</f>
        <v>0</v>
      </c>
      <c r="S1782" s="93"/>
      <c r="T1782" s="93"/>
      <c r="U1782" s="93">
        <v>342</v>
      </c>
      <c r="V1782" s="439">
        <v>176</v>
      </c>
      <c r="W1782" s="93">
        <v>342</v>
      </c>
      <c r="X1782" s="447">
        <v>169</v>
      </c>
      <c r="Y1782" s="193">
        <v>342</v>
      </c>
      <c r="Z1782" s="447">
        <v>157</v>
      </c>
      <c r="AA1782" s="186"/>
      <c r="AB1782" s="187"/>
      <c r="AC1782" s="93">
        <v>342</v>
      </c>
      <c r="AD1782" s="440">
        <v>83</v>
      </c>
      <c r="AE1782" s="93">
        <v>342</v>
      </c>
      <c r="AF1782" s="448">
        <v>59</v>
      </c>
      <c r="AG1782" s="193">
        <v>342</v>
      </c>
      <c r="AH1782" s="448">
        <v>47</v>
      </c>
      <c r="AI1782" s="186"/>
      <c r="AJ1782" s="187"/>
      <c r="AK1782" s="188"/>
      <c r="AL1782" s="93"/>
      <c r="AM1782" s="444"/>
      <c r="AN1782" s="444"/>
      <c r="AO1782" s="444"/>
      <c r="AP1782" s="444"/>
      <c r="AQ1782" s="444"/>
    </row>
    <row r="1783" spans="1:43">
      <c r="A1783" s="202"/>
      <c r="B1783" s="60"/>
      <c r="C1783" s="203"/>
      <c r="D1783" s="60"/>
      <c r="E1783" s="203"/>
      <c r="F1783" s="60"/>
      <c r="G1783" s="60"/>
      <c r="H1783" s="203"/>
      <c r="I1783" s="93"/>
      <c r="J1783" s="93"/>
      <c r="K1783" s="93"/>
      <c r="L1783" s="93"/>
      <c r="M1783" s="93"/>
      <c r="N1783" s="93"/>
      <c r="O1783" s="93"/>
      <c r="P1783" s="93"/>
      <c r="Q1783" s="7" t="str">
        <f>[1]OPEN!$O$46</f>
        <v>Bond and Interest #2</v>
      </c>
      <c r="R1783" s="86">
        <f>[1]CO99!$I$60</f>
        <v>0</v>
      </c>
      <c r="S1783" s="93"/>
      <c r="T1783" s="93"/>
      <c r="U1783" s="93">
        <v>343</v>
      </c>
      <c r="V1783" s="439">
        <v>230</v>
      </c>
      <c r="W1783" s="93">
        <v>343</v>
      </c>
      <c r="X1783" s="447">
        <v>222</v>
      </c>
      <c r="Y1783" s="193">
        <v>343</v>
      </c>
      <c r="Z1783" s="447">
        <v>219</v>
      </c>
      <c r="AA1783" s="186"/>
      <c r="AB1783" s="187"/>
      <c r="AC1783" s="93">
        <v>343</v>
      </c>
      <c r="AD1783" s="440">
        <v>89</v>
      </c>
      <c r="AE1783" s="93">
        <v>343</v>
      </c>
      <c r="AF1783" s="448">
        <v>69</v>
      </c>
      <c r="AG1783" s="193">
        <v>343</v>
      </c>
      <c r="AH1783" s="448">
        <v>78</v>
      </c>
      <c r="AI1783" s="186"/>
      <c r="AJ1783" s="187"/>
      <c r="AK1783" s="188"/>
      <c r="AL1783" s="93"/>
      <c r="AM1783" s="444"/>
      <c r="AN1783" s="444"/>
      <c r="AO1783" s="444"/>
      <c r="AP1783" s="444"/>
      <c r="AQ1783" s="444"/>
    </row>
    <row r="1784" spans="1:43">
      <c r="A1784" s="202"/>
      <c r="B1784" s="60"/>
      <c r="C1784" s="203"/>
      <c r="D1784" s="60"/>
      <c r="E1784" s="203"/>
      <c r="F1784" s="60"/>
      <c r="G1784" s="60"/>
      <c r="H1784" s="203"/>
      <c r="I1784" s="93"/>
      <c r="J1784" s="93"/>
      <c r="K1784" s="93"/>
      <c r="L1784" s="93"/>
      <c r="M1784" s="93"/>
      <c r="N1784" s="93"/>
      <c r="O1784" s="93"/>
      <c r="P1784" s="93"/>
      <c r="Q1784" s="7" t="s">
        <v>79</v>
      </c>
      <c r="R1784" s="86">
        <f>[1]CO99!$I$38</f>
        <v>0</v>
      </c>
      <c r="S1784" s="93"/>
      <c r="T1784" s="93"/>
      <c r="U1784" s="93">
        <v>344</v>
      </c>
      <c r="V1784" s="439">
        <v>204</v>
      </c>
      <c r="W1784" s="93">
        <v>344</v>
      </c>
      <c r="X1784" s="447">
        <v>172</v>
      </c>
      <c r="Y1784" s="193">
        <v>344</v>
      </c>
      <c r="Z1784" s="447">
        <v>163</v>
      </c>
      <c r="AA1784" s="186"/>
      <c r="AB1784" s="187"/>
      <c r="AC1784" s="93">
        <v>344</v>
      </c>
      <c r="AD1784" s="440">
        <v>56</v>
      </c>
      <c r="AE1784" s="93">
        <v>344</v>
      </c>
      <c r="AF1784" s="448">
        <v>58</v>
      </c>
      <c r="AG1784" s="193">
        <v>344</v>
      </c>
      <c r="AH1784" s="448">
        <v>66</v>
      </c>
      <c r="AI1784" s="186"/>
      <c r="AJ1784" s="187"/>
      <c r="AK1784" s="188"/>
      <c r="AL1784" s="93"/>
      <c r="AM1784" s="444"/>
      <c r="AN1784" s="444"/>
      <c r="AO1784" s="444"/>
      <c r="AP1784" s="444"/>
      <c r="AQ1784" s="444"/>
    </row>
    <row r="1785" spans="1:43">
      <c r="A1785" s="202"/>
      <c r="B1785" s="60"/>
      <c r="C1785" s="203"/>
      <c r="D1785" s="60"/>
      <c r="E1785" s="203"/>
      <c r="F1785" s="60"/>
      <c r="G1785" s="60"/>
      <c r="H1785" s="203"/>
      <c r="I1785" s="93"/>
      <c r="J1785" s="93"/>
      <c r="K1785" s="93"/>
      <c r="L1785" s="93"/>
      <c r="M1785" s="93"/>
      <c r="N1785" s="93"/>
      <c r="O1785" s="93"/>
      <c r="P1785" s="93"/>
      <c r="Q1785" s="7" t="s">
        <v>135</v>
      </c>
      <c r="R1785" s="86">
        <f>[1]CO99!$I$61</f>
        <v>0</v>
      </c>
      <c r="S1785" s="93"/>
      <c r="T1785" s="93"/>
      <c r="U1785" s="93">
        <v>345</v>
      </c>
      <c r="V1785" s="439">
        <v>1138</v>
      </c>
      <c r="W1785" s="93">
        <v>345</v>
      </c>
      <c r="X1785" s="447">
        <v>1120</v>
      </c>
      <c r="Y1785" s="193">
        <v>345</v>
      </c>
      <c r="Z1785" s="447">
        <v>1068</v>
      </c>
      <c r="AA1785" s="186"/>
      <c r="AB1785" s="187"/>
      <c r="AC1785" s="93">
        <v>345</v>
      </c>
      <c r="AD1785" s="440">
        <v>343</v>
      </c>
      <c r="AE1785" s="93">
        <v>345</v>
      </c>
      <c r="AF1785" s="448">
        <v>275</v>
      </c>
      <c r="AG1785" s="193">
        <v>345</v>
      </c>
      <c r="AH1785" s="448">
        <v>346</v>
      </c>
      <c r="AI1785" s="186"/>
      <c r="AJ1785" s="187"/>
      <c r="AK1785" s="188"/>
      <c r="AL1785" s="93"/>
      <c r="AM1785" s="444"/>
      <c r="AN1785" s="444"/>
      <c r="AO1785" s="444"/>
      <c r="AP1785" s="444"/>
      <c r="AQ1785" s="444"/>
    </row>
    <row r="1786" spans="1:43">
      <c r="A1786" s="202"/>
      <c r="B1786" s="60"/>
      <c r="C1786" s="203"/>
      <c r="D1786" s="60"/>
      <c r="E1786" s="203"/>
      <c r="F1786" s="60"/>
      <c r="G1786" s="60"/>
      <c r="H1786" s="203"/>
      <c r="I1786" s="93"/>
      <c r="J1786" s="93"/>
      <c r="K1786" s="93"/>
      <c r="L1786" s="93"/>
      <c r="M1786" s="93"/>
      <c r="N1786" s="93"/>
      <c r="O1786" s="93"/>
      <c r="P1786" s="93"/>
      <c r="Q1786" s="7" t="s">
        <v>87</v>
      </c>
      <c r="R1786" s="86">
        <f>[1]CO99!$I$62</f>
        <v>0</v>
      </c>
      <c r="S1786" s="93"/>
      <c r="T1786" s="93"/>
      <c r="U1786" s="93">
        <v>346</v>
      </c>
      <c r="V1786" s="439">
        <v>253</v>
      </c>
      <c r="W1786" s="93">
        <v>346</v>
      </c>
      <c r="X1786" s="447">
        <v>280</v>
      </c>
      <c r="Y1786" s="193">
        <v>346</v>
      </c>
      <c r="Z1786" s="447">
        <v>281</v>
      </c>
      <c r="AA1786" s="186"/>
      <c r="AB1786" s="187"/>
      <c r="AC1786" s="93">
        <v>346</v>
      </c>
      <c r="AD1786" s="440">
        <v>64</v>
      </c>
      <c r="AE1786" s="93">
        <v>346</v>
      </c>
      <c r="AF1786" s="448">
        <v>58</v>
      </c>
      <c r="AG1786" s="193">
        <v>346</v>
      </c>
      <c r="AH1786" s="448">
        <v>60</v>
      </c>
      <c r="AI1786" s="186"/>
      <c r="AJ1786" s="187"/>
      <c r="AK1786" s="188"/>
      <c r="AL1786" s="93"/>
      <c r="AM1786" s="444"/>
      <c r="AN1786" s="444"/>
      <c r="AO1786" s="444"/>
      <c r="AP1786" s="444"/>
      <c r="AQ1786" s="444"/>
    </row>
    <row r="1787" spans="1:43">
      <c r="A1787" s="202"/>
      <c r="B1787" s="60"/>
      <c r="C1787" s="203"/>
      <c r="D1787" s="60"/>
      <c r="E1787" s="203"/>
      <c r="F1787" s="60"/>
      <c r="G1787" s="60"/>
      <c r="H1787" s="203"/>
      <c r="I1787" s="93"/>
      <c r="J1787" s="93"/>
      <c r="K1787" s="93"/>
      <c r="L1787" s="93"/>
      <c r="M1787" s="93"/>
      <c r="N1787" s="93"/>
      <c r="O1787" s="93"/>
      <c r="P1787" s="93"/>
      <c r="Q1787" s="7" t="s">
        <v>88</v>
      </c>
      <c r="R1787" s="86">
        <f>[1]CO99!$I$63</f>
        <v>0</v>
      </c>
      <c r="S1787" s="93"/>
      <c r="T1787" s="93"/>
      <c r="U1787" s="93">
        <v>347</v>
      </c>
      <c r="V1787" s="439">
        <v>146</v>
      </c>
      <c r="W1787" s="93">
        <v>347</v>
      </c>
      <c r="X1787" s="447">
        <v>145</v>
      </c>
      <c r="Y1787" s="193">
        <v>347</v>
      </c>
      <c r="Z1787" s="447">
        <v>158</v>
      </c>
      <c r="AA1787" s="186"/>
      <c r="AB1787" s="187"/>
      <c r="AC1787" s="93">
        <v>347</v>
      </c>
      <c r="AD1787" s="440">
        <v>44</v>
      </c>
      <c r="AE1787" s="93">
        <v>347</v>
      </c>
      <c r="AF1787" s="448">
        <v>51</v>
      </c>
      <c r="AG1787" s="193">
        <v>347</v>
      </c>
      <c r="AH1787" s="448">
        <v>37</v>
      </c>
      <c r="AI1787" s="186"/>
      <c r="AJ1787" s="187"/>
      <c r="AK1787" s="188"/>
      <c r="AL1787" s="93"/>
      <c r="AM1787" s="444"/>
      <c r="AN1787" s="444"/>
      <c r="AO1787" s="444"/>
      <c r="AP1787" s="444"/>
      <c r="AQ1787" s="444"/>
    </row>
    <row r="1788" spans="1:43">
      <c r="A1788" s="202"/>
      <c r="B1788" s="60"/>
      <c r="C1788" s="203"/>
      <c r="D1788" s="60"/>
      <c r="E1788" s="203"/>
      <c r="F1788" s="60"/>
      <c r="G1788" s="60"/>
      <c r="H1788" s="203"/>
      <c r="I1788" s="93"/>
      <c r="J1788" s="93"/>
      <c r="K1788" s="93"/>
      <c r="L1788" s="93"/>
      <c r="M1788" s="93"/>
      <c r="N1788" s="93"/>
      <c r="O1788" s="93"/>
      <c r="P1788" s="93"/>
      <c r="Q1788" s="173"/>
      <c r="R1788" s="173"/>
      <c r="S1788" s="93"/>
      <c r="T1788" s="93"/>
      <c r="U1788" s="93">
        <v>348</v>
      </c>
      <c r="V1788" s="439">
        <v>354</v>
      </c>
      <c r="W1788" s="93">
        <v>348</v>
      </c>
      <c r="X1788" s="447">
        <v>357</v>
      </c>
      <c r="Y1788" s="193">
        <v>348</v>
      </c>
      <c r="Z1788" s="447">
        <v>367</v>
      </c>
      <c r="AA1788" s="186"/>
      <c r="AB1788" s="187"/>
      <c r="AC1788" s="93">
        <v>348</v>
      </c>
      <c r="AD1788" s="440">
        <v>125</v>
      </c>
      <c r="AE1788" s="93">
        <v>348</v>
      </c>
      <c r="AF1788" s="448">
        <v>113</v>
      </c>
      <c r="AG1788" s="193">
        <v>348</v>
      </c>
      <c r="AH1788" s="448">
        <v>117</v>
      </c>
      <c r="AI1788" s="186"/>
      <c r="AJ1788" s="187"/>
      <c r="AK1788" s="188"/>
      <c r="AL1788" s="93"/>
      <c r="AM1788" s="444"/>
      <c r="AN1788" s="444"/>
      <c r="AO1788" s="444"/>
      <c r="AP1788" s="444"/>
      <c r="AQ1788" s="444"/>
    </row>
    <row r="1789" spans="1:43">
      <c r="A1789" s="202"/>
      <c r="B1789" s="60"/>
      <c r="C1789" s="203"/>
      <c r="D1789" s="60"/>
      <c r="E1789" s="203"/>
      <c r="F1789" s="60"/>
      <c r="G1789" s="60"/>
      <c r="H1789" s="203"/>
      <c r="I1789" s="93"/>
      <c r="J1789" s="93"/>
      <c r="K1789" s="93"/>
      <c r="L1789" s="93"/>
      <c r="M1789" s="93"/>
      <c r="N1789" s="93"/>
      <c r="O1789" s="93"/>
      <c r="P1789" s="93"/>
      <c r="Q1789" s="93" t="s">
        <v>158</v>
      </c>
      <c r="R1789" s="93"/>
      <c r="S1789" s="93"/>
      <c r="T1789" s="93"/>
      <c r="U1789" s="93">
        <v>349</v>
      </c>
      <c r="V1789" s="439">
        <v>91</v>
      </c>
      <c r="W1789" s="93">
        <v>349</v>
      </c>
      <c r="X1789" s="447">
        <v>111</v>
      </c>
      <c r="Y1789" s="193">
        <v>349</v>
      </c>
      <c r="Z1789" s="447">
        <v>107</v>
      </c>
      <c r="AA1789" s="186"/>
      <c r="AB1789" s="187"/>
      <c r="AC1789" s="93">
        <v>349</v>
      </c>
      <c r="AD1789" s="440">
        <v>41</v>
      </c>
      <c r="AE1789" s="93">
        <v>349</v>
      </c>
      <c r="AF1789" s="448">
        <v>31</v>
      </c>
      <c r="AG1789" s="193">
        <v>349</v>
      </c>
      <c r="AH1789" s="448">
        <v>17</v>
      </c>
      <c r="AI1789" s="186"/>
      <c r="AJ1789" s="187"/>
      <c r="AK1789" s="188"/>
      <c r="AL1789" s="93"/>
      <c r="AM1789" s="444"/>
      <c r="AN1789" s="444"/>
      <c r="AO1789" s="444"/>
      <c r="AP1789" s="444"/>
      <c r="AQ1789" s="444"/>
    </row>
    <row r="1790" spans="1:43">
      <c r="A1790" s="202"/>
      <c r="B1790" s="60"/>
      <c r="C1790" s="203"/>
      <c r="D1790" s="60"/>
      <c r="E1790" s="203"/>
      <c r="F1790" s="60"/>
      <c r="G1790" s="60"/>
      <c r="H1790" s="203"/>
      <c r="I1790" s="93"/>
      <c r="J1790" s="93"/>
      <c r="K1790" s="93"/>
      <c r="L1790" s="93"/>
      <c r="M1790" s="93"/>
      <c r="N1790" s="93"/>
      <c r="O1790" s="93"/>
      <c r="P1790" s="93"/>
      <c r="Q1790" s="93" t="str">
        <f>C1719</f>
        <v>2016-2017</v>
      </c>
      <c r="R1790" s="93" t="str">
        <f>E1719</f>
        <v>2017-2018</v>
      </c>
      <c r="S1790" s="93" t="str">
        <f>H1719</f>
        <v>2018-2019</v>
      </c>
      <c r="T1790" s="93"/>
      <c r="U1790" s="93">
        <v>350</v>
      </c>
      <c r="V1790" s="439">
        <v>136</v>
      </c>
      <c r="W1790" s="93">
        <v>350</v>
      </c>
      <c r="X1790" s="447">
        <v>133</v>
      </c>
      <c r="Y1790" s="193">
        <v>350</v>
      </c>
      <c r="Z1790" s="447">
        <v>128</v>
      </c>
      <c r="AA1790" s="186"/>
      <c r="AB1790" s="187"/>
      <c r="AC1790" s="93">
        <v>350</v>
      </c>
      <c r="AD1790" s="440">
        <v>51</v>
      </c>
      <c r="AE1790" s="93">
        <v>350</v>
      </c>
      <c r="AF1790" s="448">
        <v>46</v>
      </c>
      <c r="AG1790" s="193">
        <v>350</v>
      </c>
      <c r="AH1790" s="448">
        <v>46</v>
      </c>
      <c r="AI1790" s="186"/>
      <c r="AJ1790" s="187"/>
      <c r="AK1790" s="188"/>
      <c r="AL1790" s="93"/>
      <c r="AM1790" s="444"/>
      <c r="AN1790" s="444"/>
      <c r="AO1790" s="444"/>
      <c r="AP1790" s="444"/>
      <c r="AQ1790" s="444"/>
    </row>
    <row r="1791" spans="1:43">
      <c r="A1791" s="202"/>
      <c r="B1791" s="60"/>
      <c r="C1791" s="203"/>
      <c r="D1791" s="60"/>
      <c r="E1791" s="203"/>
      <c r="F1791" s="60"/>
      <c r="G1791" s="60"/>
      <c r="H1791" s="203"/>
      <c r="I1791" s="93"/>
      <c r="J1791" s="93"/>
      <c r="K1791" s="93"/>
      <c r="L1791" s="93"/>
      <c r="M1791" s="93"/>
      <c r="N1791" s="93"/>
      <c r="O1791" s="93"/>
      <c r="P1791" s="93"/>
      <c r="Q1791" s="119">
        <f>C1736</f>
        <v>37.987000000000002</v>
      </c>
      <c r="R1791" s="119">
        <f>E1736</f>
        <v>44.162999999999997</v>
      </c>
      <c r="S1791" s="119">
        <f>H1736</f>
        <v>42.120999999999995</v>
      </c>
      <c r="T1791" s="93"/>
      <c r="U1791" s="93">
        <v>351</v>
      </c>
      <c r="V1791" s="439">
        <v>113</v>
      </c>
      <c r="W1791" s="93">
        <v>351</v>
      </c>
      <c r="X1791" s="447">
        <v>93</v>
      </c>
      <c r="Y1791" s="193">
        <v>351</v>
      </c>
      <c r="Z1791" s="447">
        <v>114</v>
      </c>
      <c r="AA1791" s="186"/>
      <c r="AB1791" s="187"/>
      <c r="AC1791" s="93">
        <v>351</v>
      </c>
      <c r="AD1791" s="440">
        <v>49</v>
      </c>
      <c r="AE1791" s="93">
        <v>351</v>
      </c>
      <c r="AF1791" s="448">
        <v>45</v>
      </c>
      <c r="AG1791" s="193">
        <v>351</v>
      </c>
      <c r="AH1791" s="448">
        <v>37</v>
      </c>
      <c r="AI1791" s="186"/>
      <c r="AJ1791" s="187"/>
      <c r="AK1791" s="188"/>
      <c r="AL1791" s="93"/>
      <c r="AM1791" s="444"/>
      <c r="AN1791" s="444"/>
      <c r="AO1791" s="444"/>
      <c r="AP1791" s="444"/>
      <c r="AQ1791" s="444"/>
    </row>
    <row r="1792" spans="1:43">
      <c r="A1792" s="202"/>
      <c r="B1792" s="60"/>
      <c r="C1792" s="203"/>
      <c r="D1792" s="60"/>
      <c r="E1792" s="203"/>
      <c r="F1792" s="60"/>
      <c r="G1792" s="60"/>
      <c r="H1792" s="203"/>
      <c r="I1792" s="93"/>
      <c r="J1792" s="93"/>
      <c r="K1792" s="93"/>
      <c r="L1792" s="93"/>
      <c r="M1792" s="93"/>
      <c r="N1792" s="93"/>
      <c r="O1792" s="93"/>
      <c r="P1792" s="93"/>
      <c r="Q1792" s="93"/>
      <c r="R1792" s="93"/>
      <c r="S1792" s="93"/>
      <c r="T1792" s="93"/>
      <c r="U1792" s="93">
        <v>352</v>
      </c>
      <c r="V1792" s="439">
        <v>378</v>
      </c>
      <c r="W1792" s="93">
        <v>352</v>
      </c>
      <c r="X1792" s="447">
        <v>350</v>
      </c>
      <c r="Y1792" s="193">
        <v>352</v>
      </c>
      <c r="Z1792" s="447">
        <v>351</v>
      </c>
      <c r="AA1792" s="186"/>
      <c r="AB1792" s="187"/>
      <c r="AC1792" s="93">
        <v>352</v>
      </c>
      <c r="AD1792" s="440">
        <v>131</v>
      </c>
      <c r="AE1792" s="93">
        <v>352</v>
      </c>
      <c r="AF1792" s="448">
        <v>132</v>
      </c>
      <c r="AG1792" s="193">
        <v>352</v>
      </c>
      <c r="AH1792" s="448">
        <v>140</v>
      </c>
      <c r="AI1792" s="186"/>
      <c r="AJ1792" s="187"/>
      <c r="AK1792" s="188"/>
      <c r="AL1792" s="93"/>
      <c r="AM1792" s="444"/>
      <c r="AN1792" s="444"/>
      <c r="AO1792" s="444"/>
      <c r="AP1792" s="444"/>
      <c r="AQ1792" s="444"/>
    </row>
    <row r="1793" spans="1:43">
      <c r="A1793" s="60"/>
      <c r="B1793" s="60"/>
      <c r="C1793" s="60"/>
      <c r="D1793" s="60"/>
      <c r="E1793" s="92" t="s">
        <v>0</v>
      </c>
      <c r="F1793" s="60"/>
      <c r="G1793" s="60"/>
      <c r="H1793" s="1">
        <f>H1</f>
        <v>241</v>
      </c>
      <c r="I1793" s="93"/>
      <c r="J1793" s="93"/>
      <c r="K1793" s="93"/>
      <c r="L1793" s="93"/>
      <c r="M1793" s="93"/>
      <c r="N1793" s="93"/>
      <c r="O1793" s="93"/>
      <c r="P1793" s="93"/>
      <c r="Q1793" s="93"/>
      <c r="R1793" s="93"/>
      <c r="S1793" s="93"/>
      <c r="T1793" s="93"/>
      <c r="U1793" s="93">
        <v>353</v>
      </c>
      <c r="V1793" s="439">
        <v>731</v>
      </c>
      <c r="W1793" s="93">
        <v>353</v>
      </c>
      <c r="X1793" s="447">
        <v>743</v>
      </c>
      <c r="Y1793" s="193">
        <v>353</v>
      </c>
      <c r="Z1793" s="447">
        <v>736</v>
      </c>
      <c r="AA1793" s="186"/>
      <c r="AB1793" s="187"/>
      <c r="AC1793" s="93">
        <v>353</v>
      </c>
      <c r="AD1793" s="440">
        <v>195</v>
      </c>
      <c r="AE1793" s="93">
        <v>353</v>
      </c>
      <c r="AF1793" s="448">
        <v>223</v>
      </c>
      <c r="AG1793" s="193">
        <v>353</v>
      </c>
      <c r="AH1793" s="448">
        <v>203</v>
      </c>
      <c r="AI1793" s="186"/>
      <c r="AJ1793" s="187"/>
      <c r="AK1793" s="188"/>
      <c r="AL1793" s="93"/>
      <c r="AM1793" s="444"/>
      <c r="AN1793" s="444"/>
      <c r="AO1793" s="444"/>
      <c r="AP1793" s="444"/>
      <c r="AQ1793" s="444"/>
    </row>
    <row r="1794" spans="1:43" ht="15.75">
      <c r="A1794" s="95" t="s">
        <v>159</v>
      </c>
      <c r="B1794" s="96"/>
      <c r="C1794" s="96"/>
      <c r="D1794" s="96"/>
      <c r="E1794" s="96"/>
      <c r="F1794" s="96"/>
      <c r="G1794" s="96"/>
      <c r="H1794" s="96"/>
      <c r="I1794" s="93"/>
      <c r="J1794" s="93"/>
      <c r="K1794" s="93"/>
      <c r="L1794" s="93"/>
      <c r="M1794" s="93"/>
      <c r="N1794" s="93"/>
      <c r="O1794" s="93"/>
      <c r="P1794" s="93"/>
      <c r="Q1794" s="93"/>
      <c r="R1794" s="93"/>
      <c r="S1794" s="93"/>
      <c r="T1794" s="93"/>
      <c r="U1794" s="93">
        <v>355</v>
      </c>
      <c r="V1794" s="439">
        <v>165</v>
      </c>
      <c r="W1794" s="93">
        <v>355</v>
      </c>
      <c r="X1794" s="447">
        <v>177</v>
      </c>
      <c r="Y1794" s="193">
        <v>355</v>
      </c>
      <c r="Z1794" s="447">
        <v>167</v>
      </c>
      <c r="AA1794" s="186"/>
      <c r="AB1794" s="187"/>
      <c r="AC1794" s="93">
        <v>355</v>
      </c>
      <c r="AD1794" s="440">
        <v>76</v>
      </c>
      <c r="AE1794" s="93">
        <v>355</v>
      </c>
      <c r="AF1794" s="448">
        <v>73</v>
      </c>
      <c r="AG1794" s="193">
        <v>355</v>
      </c>
      <c r="AH1794" s="448">
        <v>71</v>
      </c>
      <c r="AI1794" s="186"/>
      <c r="AJ1794" s="187"/>
      <c r="AK1794" s="188"/>
      <c r="AL1794" s="93"/>
      <c r="AM1794" s="444"/>
      <c r="AN1794" s="444"/>
      <c r="AO1794" s="444"/>
      <c r="AP1794" s="444"/>
      <c r="AQ1794" s="444"/>
    </row>
    <row r="1795" spans="1:43">
      <c r="A1795" s="60"/>
      <c r="B1795" s="60"/>
      <c r="C1795" s="60"/>
      <c r="D1795" s="60"/>
      <c r="E1795" s="60"/>
      <c r="F1795" s="60"/>
      <c r="G1795" s="60"/>
      <c r="H1795" s="60"/>
      <c r="I1795" s="93"/>
      <c r="J1795" s="93"/>
      <c r="K1795" s="93"/>
      <c r="L1795" s="93"/>
      <c r="M1795" s="93"/>
      <c r="N1795" s="93"/>
      <c r="O1795" s="93"/>
      <c r="P1795" s="93"/>
      <c r="Q1795" s="93"/>
      <c r="R1795" s="93"/>
      <c r="S1795" s="93"/>
      <c r="T1795" s="93"/>
      <c r="U1795" s="93">
        <v>356</v>
      </c>
      <c r="V1795" s="439">
        <v>117</v>
      </c>
      <c r="W1795" s="93">
        <v>356</v>
      </c>
      <c r="X1795" s="447">
        <v>140</v>
      </c>
      <c r="Y1795" s="193">
        <v>356</v>
      </c>
      <c r="Z1795" s="447">
        <v>103</v>
      </c>
      <c r="AA1795" s="186"/>
      <c r="AB1795" s="187"/>
      <c r="AC1795" s="93">
        <v>356</v>
      </c>
      <c r="AD1795" s="440">
        <v>102</v>
      </c>
      <c r="AE1795" s="93">
        <v>356</v>
      </c>
      <c r="AF1795" s="448">
        <v>67</v>
      </c>
      <c r="AG1795" s="193">
        <v>356</v>
      </c>
      <c r="AH1795" s="448">
        <v>85</v>
      </c>
      <c r="AI1795" s="186"/>
      <c r="AJ1795" s="187"/>
      <c r="AK1795" s="188"/>
      <c r="AL1795" s="93"/>
      <c r="AM1795" s="444"/>
      <c r="AN1795" s="444"/>
      <c r="AO1795" s="444"/>
      <c r="AP1795" s="444"/>
      <c r="AQ1795" s="444"/>
    </row>
    <row r="1796" spans="1:43">
      <c r="A1796" s="60"/>
      <c r="B1796" s="60"/>
      <c r="C1796" s="60"/>
      <c r="D1796" s="60"/>
      <c r="E1796" s="60"/>
      <c r="F1796" s="60"/>
      <c r="G1796" s="60"/>
      <c r="H1796" s="60"/>
      <c r="I1796" s="93"/>
      <c r="J1796" s="93"/>
      <c r="K1796" s="93"/>
      <c r="L1796" s="93"/>
      <c r="M1796" s="93"/>
      <c r="N1796" s="93"/>
      <c r="O1796" s="93"/>
      <c r="P1796" s="93"/>
      <c r="Q1796" s="93"/>
      <c r="R1796" s="93"/>
      <c r="S1796" s="93"/>
      <c r="T1796" s="93"/>
      <c r="U1796" s="93">
        <v>357</v>
      </c>
      <c r="V1796" s="439">
        <v>200</v>
      </c>
      <c r="W1796" s="93">
        <v>357</v>
      </c>
      <c r="X1796" s="447">
        <v>105</v>
      </c>
      <c r="Y1796" s="193">
        <v>357</v>
      </c>
      <c r="Z1796" s="447">
        <v>202</v>
      </c>
      <c r="AA1796" s="186"/>
      <c r="AB1796" s="187"/>
      <c r="AC1796" s="93">
        <v>357</v>
      </c>
      <c r="AD1796" s="440">
        <v>101</v>
      </c>
      <c r="AE1796" s="93">
        <v>357</v>
      </c>
      <c r="AF1796" s="448">
        <v>41</v>
      </c>
      <c r="AG1796" s="193">
        <v>357</v>
      </c>
      <c r="AH1796" s="448">
        <v>86</v>
      </c>
      <c r="AI1796" s="186"/>
      <c r="AJ1796" s="187"/>
      <c r="AK1796" s="188"/>
      <c r="AL1796" s="93"/>
      <c r="AM1796" s="444"/>
      <c r="AN1796" s="444"/>
      <c r="AO1796" s="444"/>
      <c r="AP1796" s="444"/>
      <c r="AQ1796" s="444"/>
    </row>
    <row r="1797" spans="1:43">
      <c r="A1797" s="60"/>
      <c r="B1797" s="90" t="s">
        <v>1</v>
      </c>
      <c r="C1797" s="90" t="str">
        <f>C6</f>
        <v>2016-2017</v>
      </c>
      <c r="D1797" s="166"/>
      <c r="E1797" s="90" t="str">
        <f>E6</f>
        <v>2017-2018</v>
      </c>
      <c r="F1797" s="166"/>
      <c r="G1797" s="166"/>
      <c r="H1797" s="90" t="str">
        <f>H6</f>
        <v>2018-2019</v>
      </c>
      <c r="I1797" s="93"/>
      <c r="J1797" s="93"/>
      <c r="K1797" s="93"/>
      <c r="L1797" s="93"/>
      <c r="M1797" s="93"/>
      <c r="N1797" s="93"/>
      <c r="O1797" s="93"/>
      <c r="P1797" s="93"/>
      <c r="Q1797" s="93"/>
      <c r="R1797" s="93"/>
      <c r="S1797" s="93"/>
      <c r="T1797" s="93"/>
      <c r="U1797" s="93">
        <v>358</v>
      </c>
      <c r="V1797" s="439">
        <v>124</v>
      </c>
      <c r="W1797" s="93">
        <v>358</v>
      </c>
      <c r="X1797" s="447">
        <v>115</v>
      </c>
      <c r="Y1797" s="193">
        <v>358</v>
      </c>
      <c r="Z1797" s="447">
        <v>114</v>
      </c>
      <c r="AA1797" s="186"/>
      <c r="AB1797" s="187"/>
      <c r="AC1797" s="93">
        <v>358</v>
      </c>
      <c r="AD1797" s="440">
        <v>38</v>
      </c>
      <c r="AE1797" s="93">
        <v>358</v>
      </c>
      <c r="AF1797" s="448">
        <v>40</v>
      </c>
      <c r="AG1797" s="193">
        <v>358</v>
      </c>
      <c r="AH1797" s="448">
        <v>34</v>
      </c>
      <c r="AI1797" s="186"/>
      <c r="AJ1797" s="187"/>
      <c r="AK1797" s="188"/>
      <c r="AL1797" s="93"/>
      <c r="AM1797" s="444"/>
      <c r="AN1797" s="444"/>
      <c r="AO1797" s="444"/>
      <c r="AP1797" s="444"/>
      <c r="AQ1797" s="444"/>
    </row>
    <row r="1798" spans="1:43">
      <c r="A1798" s="60"/>
      <c r="B1798" s="91"/>
      <c r="C1798" s="91" t="s">
        <v>6</v>
      </c>
      <c r="D1798" s="166"/>
      <c r="E1798" s="91" t="s">
        <v>6</v>
      </c>
      <c r="F1798" s="166"/>
      <c r="G1798" s="166"/>
      <c r="H1798" s="91" t="s">
        <v>9</v>
      </c>
      <c r="I1798" s="93"/>
      <c r="J1798" s="93"/>
      <c r="K1798" s="93"/>
      <c r="L1798" s="93"/>
      <c r="M1798" s="93"/>
      <c r="N1798" s="93"/>
      <c r="O1798" s="93"/>
      <c r="P1798" s="93"/>
      <c r="Q1798" s="93"/>
      <c r="R1798" s="93"/>
      <c r="S1798" s="93"/>
      <c r="T1798" s="93"/>
      <c r="U1798" s="93">
        <v>359</v>
      </c>
      <c r="V1798" s="439">
        <v>55</v>
      </c>
      <c r="W1798" s="93">
        <v>359</v>
      </c>
      <c r="X1798" s="447">
        <v>54</v>
      </c>
      <c r="Y1798" s="193">
        <v>359</v>
      </c>
      <c r="Z1798" s="447">
        <v>77</v>
      </c>
      <c r="AA1798" s="186"/>
      <c r="AB1798" s="187"/>
      <c r="AC1798" s="93">
        <v>359</v>
      </c>
      <c r="AD1798" s="440">
        <v>20</v>
      </c>
      <c r="AE1798" s="93">
        <v>359</v>
      </c>
      <c r="AF1798" s="448">
        <v>18</v>
      </c>
      <c r="AG1798" s="193">
        <v>359</v>
      </c>
      <c r="AH1798" s="448">
        <v>19</v>
      </c>
      <c r="AI1798" s="186"/>
      <c r="AJ1798" s="187"/>
      <c r="AK1798" s="188"/>
      <c r="AL1798" s="93"/>
      <c r="AM1798" s="444"/>
      <c r="AN1798" s="444"/>
      <c r="AO1798" s="444"/>
      <c r="AP1798" s="444"/>
      <c r="AQ1798" s="444"/>
    </row>
    <row r="1799" spans="1:43">
      <c r="A1799" s="60"/>
      <c r="B1799" s="40" t="s">
        <v>5</v>
      </c>
      <c r="C1799" s="26"/>
      <c r="D1799" s="60"/>
      <c r="E1799" s="26"/>
      <c r="F1799" s="60"/>
      <c r="G1799" s="60"/>
      <c r="H1799" s="26"/>
      <c r="I1799" s="93"/>
      <c r="J1799" s="93"/>
      <c r="K1799" s="93"/>
      <c r="L1799" s="93"/>
      <c r="M1799" s="93"/>
      <c r="N1799" s="93"/>
      <c r="O1799" s="93"/>
      <c r="P1799" s="93"/>
      <c r="Q1799" s="93"/>
      <c r="R1799" s="93"/>
      <c r="S1799" s="93"/>
      <c r="T1799" s="93"/>
      <c r="U1799" s="93">
        <v>360</v>
      </c>
      <c r="V1799" s="439">
        <v>99</v>
      </c>
      <c r="W1799" s="93">
        <v>360</v>
      </c>
      <c r="X1799" s="447">
        <v>102</v>
      </c>
      <c r="Y1799" s="193">
        <v>360</v>
      </c>
      <c r="Z1799" s="447">
        <v>98</v>
      </c>
      <c r="AA1799" s="186"/>
      <c r="AB1799" s="187"/>
      <c r="AC1799" s="93">
        <v>360</v>
      </c>
      <c r="AD1799" s="440">
        <v>29</v>
      </c>
      <c r="AE1799" s="93">
        <v>360</v>
      </c>
      <c r="AF1799" s="448">
        <v>24</v>
      </c>
      <c r="AG1799" s="193">
        <v>360</v>
      </c>
      <c r="AH1799" s="448">
        <v>30</v>
      </c>
      <c r="AI1799" s="186"/>
      <c r="AJ1799" s="187"/>
      <c r="AK1799" s="188"/>
      <c r="AL1799" s="93"/>
      <c r="AM1799" s="444"/>
      <c r="AN1799" s="444"/>
      <c r="AO1799" s="444"/>
      <c r="AP1799" s="444"/>
      <c r="AQ1799" s="444"/>
    </row>
    <row r="1800" spans="1:43">
      <c r="A1800" s="23"/>
      <c r="B1800" s="90"/>
      <c r="C1800" s="23"/>
      <c r="D1800" s="60"/>
      <c r="E1800" s="23"/>
      <c r="F1800" s="60"/>
      <c r="G1800" s="60"/>
      <c r="H1800" s="23"/>
      <c r="I1800" s="93"/>
      <c r="J1800" s="93"/>
      <c r="K1800" s="93"/>
      <c r="L1800" s="93"/>
      <c r="M1800" s="93"/>
      <c r="N1800" s="93"/>
      <c r="O1800" s="93"/>
      <c r="P1800" s="93"/>
      <c r="Q1800" s="93"/>
      <c r="R1800" s="93"/>
      <c r="S1800" s="93"/>
      <c r="T1800" s="93"/>
      <c r="U1800" s="93">
        <v>361</v>
      </c>
      <c r="V1800" s="439">
        <v>468</v>
      </c>
      <c r="W1800" s="93">
        <v>361</v>
      </c>
      <c r="X1800" s="447">
        <v>439</v>
      </c>
      <c r="Y1800" s="193">
        <v>361</v>
      </c>
      <c r="Z1800" s="447">
        <v>418</v>
      </c>
      <c r="AA1800" s="186"/>
      <c r="AB1800" s="187"/>
      <c r="AC1800" s="93">
        <v>361</v>
      </c>
      <c r="AD1800" s="440">
        <v>107</v>
      </c>
      <c r="AE1800" s="93">
        <v>361</v>
      </c>
      <c r="AF1800" s="448">
        <v>112</v>
      </c>
      <c r="AG1800" s="193">
        <v>361</v>
      </c>
      <c r="AH1800" s="448">
        <v>118</v>
      </c>
      <c r="AI1800" s="186"/>
      <c r="AJ1800" s="187"/>
      <c r="AK1800" s="188"/>
      <c r="AL1800" s="93"/>
      <c r="AM1800" s="444"/>
      <c r="AN1800" s="444"/>
      <c r="AO1800" s="444"/>
      <c r="AP1800" s="444"/>
      <c r="AQ1800" s="444"/>
    </row>
    <row r="1801" spans="1:43">
      <c r="A1801" s="26" t="s">
        <v>160</v>
      </c>
      <c r="B1801" s="26"/>
      <c r="C1801" s="204">
        <f>[1]OPEN!$A$10</f>
        <v>38730914</v>
      </c>
      <c r="D1801" s="60"/>
      <c r="E1801" s="204">
        <f>[1]OPEN!$A$12</f>
        <v>28731943</v>
      </c>
      <c r="F1801" s="60"/>
      <c r="G1801" s="60"/>
      <c r="H1801" s="205">
        <f>[1]OPEN!$A$14</f>
        <v>30595634</v>
      </c>
      <c r="I1801" s="93"/>
      <c r="J1801" s="93"/>
      <c r="K1801" s="93"/>
      <c r="L1801" s="93"/>
      <c r="M1801" s="93"/>
      <c r="N1801" s="93"/>
      <c r="O1801" s="93"/>
      <c r="P1801" s="93"/>
      <c r="Q1801" s="93"/>
      <c r="R1801" s="93"/>
      <c r="S1801" s="93"/>
      <c r="T1801" s="93"/>
      <c r="U1801" s="93">
        <v>362</v>
      </c>
      <c r="V1801" s="439">
        <v>345</v>
      </c>
      <c r="W1801" s="93">
        <v>362</v>
      </c>
      <c r="X1801" s="447">
        <v>346</v>
      </c>
      <c r="Y1801" s="193">
        <v>362</v>
      </c>
      <c r="Z1801" s="447">
        <v>350</v>
      </c>
      <c r="AA1801" s="186"/>
      <c r="AB1801" s="187"/>
      <c r="AC1801" s="93">
        <v>362</v>
      </c>
      <c r="AD1801" s="440">
        <v>123</v>
      </c>
      <c r="AE1801" s="93">
        <v>362</v>
      </c>
      <c r="AF1801" s="448">
        <v>105</v>
      </c>
      <c r="AG1801" s="193">
        <v>362</v>
      </c>
      <c r="AH1801" s="448">
        <v>111</v>
      </c>
      <c r="AI1801" s="186"/>
      <c r="AJ1801" s="187"/>
      <c r="AK1801" s="188"/>
      <c r="AL1801" s="93"/>
      <c r="AM1801" s="444"/>
      <c r="AN1801" s="444"/>
      <c r="AO1801" s="444"/>
      <c r="AP1801" s="444"/>
      <c r="AQ1801" s="444"/>
    </row>
    <row r="1802" spans="1:43">
      <c r="A1802" s="23"/>
      <c r="B1802" s="23"/>
      <c r="C1802" s="197"/>
      <c r="D1802" s="60"/>
      <c r="E1802" s="23"/>
      <c r="F1802" s="60"/>
      <c r="G1802" s="60"/>
      <c r="H1802" s="23"/>
      <c r="I1802" s="93"/>
      <c r="J1802" s="93"/>
      <c r="K1802" s="93"/>
      <c r="L1802" s="93"/>
      <c r="M1802" s="93"/>
      <c r="N1802" s="93"/>
      <c r="O1802" s="93"/>
      <c r="P1802" s="93"/>
      <c r="Q1802" s="93"/>
      <c r="R1802" s="93"/>
      <c r="S1802" s="93"/>
      <c r="T1802" s="93"/>
      <c r="U1802" s="93">
        <v>363</v>
      </c>
      <c r="V1802" s="439">
        <v>439</v>
      </c>
      <c r="W1802" s="93">
        <v>363</v>
      </c>
      <c r="X1802" s="447">
        <v>467</v>
      </c>
      <c r="Y1802" s="193">
        <v>363</v>
      </c>
      <c r="Z1802" s="447">
        <v>455</v>
      </c>
      <c r="AA1802" s="186"/>
      <c r="AB1802" s="187"/>
      <c r="AC1802" s="93">
        <v>363</v>
      </c>
      <c r="AD1802" s="440">
        <v>106</v>
      </c>
      <c r="AE1802" s="93">
        <v>363</v>
      </c>
      <c r="AF1802" s="448">
        <v>90</v>
      </c>
      <c r="AG1802" s="193">
        <v>363</v>
      </c>
      <c r="AH1802" s="448">
        <v>131</v>
      </c>
      <c r="AI1802" s="186"/>
      <c r="AJ1802" s="187"/>
      <c r="AK1802" s="188"/>
      <c r="AL1802" s="93"/>
      <c r="AM1802" s="444"/>
      <c r="AN1802" s="444"/>
      <c r="AO1802" s="444"/>
      <c r="AP1802" s="444"/>
      <c r="AQ1802" s="444"/>
    </row>
    <row r="1803" spans="1:43">
      <c r="A1803" s="26" t="s">
        <v>228</v>
      </c>
      <c r="B1803" s="26"/>
      <c r="C1803" s="207">
        <f>[1]CO99!$C$87</f>
        <v>0</v>
      </c>
      <c r="D1803" s="198"/>
      <c r="E1803" s="205">
        <f>[1]CO99!$E$87</f>
        <v>0</v>
      </c>
      <c r="F1803" s="198"/>
      <c r="G1803" s="198"/>
      <c r="H1803" s="205">
        <f>[1]CO99!$G$87</f>
        <v>0</v>
      </c>
      <c r="I1803" s="93"/>
      <c r="J1803" s="93"/>
      <c r="K1803" s="93"/>
      <c r="L1803" s="93"/>
      <c r="M1803" s="93"/>
      <c r="N1803" s="93"/>
      <c r="O1803" s="93"/>
      <c r="P1803" s="93"/>
      <c r="Q1803" s="93"/>
      <c r="R1803" s="93"/>
      <c r="S1803" s="93"/>
      <c r="T1803" s="93"/>
      <c r="U1803" s="93">
        <v>364</v>
      </c>
      <c r="V1803" s="439">
        <v>242</v>
      </c>
      <c r="W1803" s="93">
        <v>364</v>
      </c>
      <c r="X1803" s="447">
        <v>223</v>
      </c>
      <c r="Y1803" s="193">
        <v>364</v>
      </c>
      <c r="Z1803" s="447">
        <v>231</v>
      </c>
      <c r="AA1803" s="186"/>
      <c r="AB1803" s="187"/>
      <c r="AC1803" s="93">
        <v>364</v>
      </c>
      <c r="AD1803" s="440">
        <v>87</v>
      </c>
      <c r="AE1803" s="93">
        <v>364</v>
      </c>
      <c r="AF1803" s="448">
        <v>112</v>
      </c>
      <c r="AG1803" s="193">
        <v>364</v>
      </c>
      <c r="AH1803" s="448">
        <v>87</v>
      </c>
      <c r="AI1803" s="186"/>
      <c r="AJ1803" s="187"/>
      <c r="AK1803" s="188"/>
      <c r="AL1803" s="93"/>
      <c r="AM1803" s="444"/>
      <c r="AN1803" s="444"/>
      <c r="AO1803" s="444"/>
      <c r="AP1803" s="444"/>
      <c r="AQ1803" s="444"/>
    </row>
    <row r="1804" spans="1:43">
      <c r="A1804" s="202"/>
      <c r="B1804" s="60"/>
      <c r="C1804" s="203"/>
      <c r="D1804" s="60"/>
      <c r="E1804" s="203"/>
      <c r="F1804" s="60"/>
      <c r="G1804" s="60"/>
      <c r="H1804" s="203"/>
      <c r="I1804" s="93"/>
      <c r="J1804" s="93"/>
      <c r="K1804" s="93"/>
      <c r="L1804" s="93"/>
      <c r="M1804" s="93"/>
      <c r="N1804" s="93"/>
      <c r="O1804" s="93"/>
      <c r="P1804" s="93"/>
      <c r="Q1804" s="93"/>
      <c r="R1804" s="93"/>
      <c r="S1804" s="93"/>
      <c r="T1804" s="93"/>
      <c r="U1804" s="93">
        <v>365</v>
      </c>
      <c r="V1804" s="439">
        <v>414</v>
      </c>
      <c r="W1804" s="93">
        <v>365</v>
      </c>
      <c r="X1804" s="447">
        <v>365</v>
      </c>
      <c r="Y1804" s="193">
        <v>365</v>
      </c>
      <c r="Z1804" s="447">
        <v>351</v>
      </c>
      <c r="AA1804" s="186"/>
      <c r="AB1804" s="187"/>
      <c r="AC1804" s="93">
        <v>365</v>
      </c>
      <c r="AD1804" s="440">
        <v>121</v>
      </c>
      <c r="AE1804" s="93">
        <v>365</v>
      </c>
      <c r="AF1804" s="448">
        <v>148</v>
      </c>
      <c r="AG1804" s="193">
        <v>365</v>
      </c>
      <c r="AH1804" s="448">
        <v>139</v>
      </c>
      <c r="AI1804" s="186"/>
      <c r="AJ1804" s="187"/>
      <c r="AK1804" s="188"/>
      <c r="AL1804" s="93"/>
      <c r="AM1804" s="444"/>
      <c r="AN1804" s="444"/>
      <c r="AO1804" s="444"/>
      <c r="AP1804" s="444"/>
      <c r="AQ1804" s="444"/>
    </row>
    <row r="1805" spans="1:43">
      <c r="A1805" s="202"/>
      <c r="B1805" s="60"/>
      <c r="C1805" s="203"/>
      <c r="D1805" s="60"/>
      <c r="E1805" s="203"/>
      <c r="F1805" s="60"/>
      <c r="G1805" s="60"/>
      <c r="H1805" s="203"/>
      <c r="I1805" s="93"/>
      <c r="J1805" s="93"/>
      <c r="K1805" s="93"/>
      <c r="L1805" s="93"/>
      <c r="M1805" s="93"/>
      <c r="N1805" s="93"/>
      <c r="O1805" s="93"/>
      <c r="P1805" s="93"/>
      <c r="Q1805" s="93"/>
      <c r="R1805" s="93"/>
      <c r="S1805" s="93"/>
      <c r="T1805" s="93"/>
      <c r="U1805" s="93">
        <v>366</v>
      </c>
      <c r="V1805" s="439">
        <v>207</v>
      </c>
      <c r="W1805" s="93">
        <v>366</v>
      </c>
      <c r="X1805" s="447">
        <v>225</v>
      </c>
      <c r="Y1805" s="193">
        <v>366</v>
      </c>
      <c r="Z1805" s="447">
        <v>218</v>
      </c>
      <c r="AA1805" s="186"/>
      <c r="AB1805" s="187"/>
      <c r="AC1805" s="93">
        <v>366</v>
      </c>
      <c r="AD1805" s="440">
        <v>68</v>
      </c>
      <c r="AE1805" s="93">
        <v>366</v>
      </c>
      <c r="AF1805" s="448">
        <v>60</v>
      </c>
      <c r="AG1805" s="193">
        <v>366</v>
      </c>
      <c r="AH1805" s="448">
        <v>61</v>
      </c>
      <c r="AI1805" s="186"/>
      <c r="AJ1805" s="187"/>
      <c r="AK1805" s="188"/>
      <c r="AL1805" s="93"/>
      <c r="AM1805" s="444"/>
      <c r="AN1805" s="444"/>
      <c r="AO1805" s="444"/>
      <c r="AP1805" s="444"/>
      <c r="AQ1805" s="444"/>
    </row>
    <row r="1806" spans="1:43">
      <c r="A1806" s="202"/>
      <c r="B1806" s="60"/>
      <c r="C1806" s="203"/>
      <c r="D1806" s="60"/>
      <c r="E1806" s="203"/>
      <c r="F1806" s="60"/>
      <c r="G1806" s="60"/>
      <c r="H1806" s="203"/>
      <c r="I1806" s="93"/>
      <c r="J1806" s="93"/>
      <c r="K1806" s="93"/>
      <c r="L1806" s="93"/>
      <c r="M1806" s="93"/>
      <c r="N1806" s="93"/>
      <c r="O1806" s="93"/>
      <c r="P1806" s="93"/>
      <c r="Q1806" s="93"/>
      <c r="R1806" s="93"/>
      <c r="S1806" s="93"/>
      <c r="T1806" s="93"/>
      <c r="U1806" s="93">
        <v>367</v>
      </c>
      <c r="V1806" s="439">
        <v>706</v>
      </c>
      <c r="W1806" s="93">
        <v>367</v>
      </c>
      <c r="X1806" s="447">
        <v>631</v>
      </c>
      <c r="Y1806" s="193">
        <v>367</v>
      </c>
      <c r="Z1806" s="447">
        <v>608</v>
      </c>
      <c r="AA1806" s="186"/>
      <c r="AB1806" s="187"/>
      <c r="AC1806" s="93">
        <v>367</v>
      </c>
      <c r="AD1806" s="440">
        <v>143</v>
      </c>
      <c r="AE1806" s="93">
        <v>367</v>
      </c>
      <c r="AF1806" s="448">
        <v>156</v>
      </c>
      <c r="AG1806" s="193">
        <v>367</v>
      </c>
      <c r="AH1806" s="448">
        <v>155</v>
      </c>
      <c r="AI1806" s="186"/>
      <c r="AJ1806" s="187"/>
      <c r="AK1806" s="188"/>
      <c r="AL1806" s="93"/>
      <c r="AM1806" s="444"/>
      <c r="AN1806" s="444"/>
      <c r="AO1806" s="444"/>
      <c r="AP1806" s="444"/>
      <c r="AQ1806" s="444"/>
    </row>
    <row r="1807" spans="1:43">
      <c r="A1807" s="202"/>
      <c r="B1807" s="60"/>
      <c r="C1807" s="203"/>
      <c r="D1807" s="60"/>
      <c r="E1807" s="203"/>
      <c r="F1807" s="60"/>
      <c r="G1807" s="60"/>
      <c r="H1807" s="203"/>
      <c r="I1807" s="93"/>
      <c r="J1807" s="93"/>
      <c r="K1807" s="93"/>
      <c r="L1807" s="93"/>
      <c r="M1807" s="93"/>
      <c r="N1807" s="93"/>
      <c r="O1807" s="93"/>
      <c r="P1807" s="93"/>
      <c r="Q1807" s="93"/>
      <c r="R1807" s="93"/>
      <c r="S1807" s="93"/>
      <c r="T1807" s="93"/>
      <c r="U1807" s="93">
        <v>368</v>
      </c>
      <c r="V1807" s="439">
        <v>618</v>
      </c>
      <c r="W1807" s="93">
        <v>368</v>
      </c>
      <c r="X1807" s="447">
        <v>548</v>
      </c>
      <c r="Y1807" s="193">
        <v>368</v>
      </c>
      <c r="Z1807" s="447">
        <v>555</v>
      </c>
      <c r="AA1807" s="186"/>
      <c r="AB1807" s="187"/>
      <c r="AC1807" s="93">
        <v>368</v>
      </c>
      <c r="AD1807" s="440">
        <v>145</v>
      </c>
      <c r="AE1807" s="93">
        <v>368</v>
      </c>
      <c r="AF1807" s="448">
        <v>146</v>
      </c>
      <c r="AG1807" s="193">
        <v>368</v>
      </c>
      <c r="AH1807" s="448">
        <v>158</v>
      </c>
      <c r="AI1807" s="186"/>
      <c r="AJ1807" s="187"/>
      <c r="AK1807" s="188"/>
      <c r="AL1807" s="93"/>
      <c r="AM1807" s="444"/>
      <c r="AN1807" s="444"/>
      <c r="AO1807" s="444"/>
      <c r="AP1807" s="444"/>
      <c r="AQ1807" s="444"/>
    </row>
    <row r="1808" spans="1:43">
      <c r="A1808" s="202"/>
      <c r="B1808" s="60"/>
      <c r="C1808" s="203"/>
      <c r="D1808" s="60"/>
      <c r="E1808" s="203"/>
      <c r="F1808" s="60"/>
      <c r="G1808" s="60"/>
      <c r="H1808" s="203"/>
      <c r="I1808" s="93"/>
      <c r="J1808" s="93"/>
      <c r="K1808" s="93"/>
      <c r="L1808" s="93"/>
      <c r="M1808" s="93"/>
      <c r="N1808" s="93"/>
      <c r="O1808" s="93"/>
      <c r="P1808" s="93"/>
      <c r="Q1808" s="93"/>
      <c r="R1808" s="93"/>
      <c r="S1808" s="93"/>
      <c r="T1808" s="93"/>
      <c r="U1808" s="93">
        <v>369</v>
      </c>
      <c r="V1808" s="439">
        <v>112</v>
      </c>
      <c r="W1808" s="93">
        <v>369</v>
      </c>
      <c r="X1808" s="447">
        <v>126</v>
      </c>
      <c r="Y1808" s="193">
        <v>369</v>
      </c>
      <c r="Z1808" s="447">
        <v>113</v>
      </c>
      <c r="AA1808" s="186"/>
      <c r="AB1808" s="187"/>
      <c r="AC1808" s="93">
        <v>369</v>
      </c>
      <c r="AD1808" s="440">
        <v>36</v>
      </c>
      <c r="AE1808" s="93">
        <v>369</v>
      </c>
      <c r="AF1808" s="448">
        <v>32</v>
      </c>
      <c r="AG1808" s="193">
        <v>369</v>
      </c>
      <c r="AH1808" s="448">
        <v>40</v>
      </c>
      <c r="AI1808" s="186"/>
      <c r="AJ1808" s="187"/>
      <c r="AK1808" s="188"/>
      <c r="AL1808" s="93"/>
      <c r="AM1808" s="444"/>
      <c r="AN1808" s="444"/>
      <c r="AO1808" s="444"/>
      <c r="AP1808" s="444"/>
      <c r="AQ1808" s="444"/>
    </row>
    <row r="1809" spans="1:43">
      <c r="A1809" s="202"/>
      <c r="B1809" s="60"/>
      <c r="C1809" s="203"/>
      <c r="D1809" s="60"/>
      <c r="E1809" s="203"/>
      <c r="F1809" s="60"/>
      <c r="G1809" s="60"/>
      <c r="H1809" s="203"/>
      <c r="I1809" s="93"/>
      <c r="J1809" s="93"/>
      <c r="K1809" s="93"/>
      <c r="L1809" s="93"/>
      <c r="M1809" s="93"/>
      <c r="N1809" s="93"/>
      <c r="O1809" s="93"/>
      <c r="P1809" s="93"/>
      <c r="Q1809" s="93"/>
      <c r="R1809" s="93"/>
      <c r="S1809" s="93"/>
      <c r="T1809" s="93"/>
      <c r="U1809" s="93">
        <v>371</v>
      </c>
      <c r="V1809" s="439">
        <v>71</v>
      </c>
      <c r="W1809" s="93">
        <v>371</v>
      </c>
      <c r="X1809" s="447">
        <v>65</v>
      </c>
      <c r="Y1809" s="193">
        <v>371</v>
      </c>
      <c r="Z1809" s="447">
        <v>67</v>
      </c>
      <c r="AA1809" s="186"/>
      <c r="AB1809" s="187"/>
      <c r="AC1809" s="93">
        <v>371</v>
      </c>
      <c r="AD1809" s="440">
        <v>29</v>
      </c>
      <c r="AE1809" s="93">
        <v>371</v>
      </c>
      <c r="AF1809" s="448">
        <v>27</v>
      </c>
      <c r="AG1809" s="193">
        <v>371</v>
      </c>
      <c r="AH1809" s="448">
        <v>18</v>
      </c>
      <c r="AI1809" s="186"/>
      <c r="AJ1809" s="187"/>
      <c r="AK1809" s="188"/>
      <c r="AL1809" s="93"/>
      <c r="AM1809" s="444"/>
      <c r="AN1809" s="444"/>
      <c r="AO1809" s="444"/>
      <c r="AP1809" s="444"/>
      <c r="AQ1809" s="444"/>
    </row>
    <row r="1810" spans="1:43">
      <c r="A1810" s="202"/>
      <c r="B1810" s="60"/>
      <c r="C1810" s="203"/>
      <c r="D1810" s="60"/>
      <c r="E1810" s="203"/>
      <c r="F1810" s="60"/>
      <c r="G1810" s="60"/>
      <c r="H1810" s="203"/>
      <c r="I1810" s="93"/>
      <c r="J1810" s="93"/>
      <c r="K1810" s="93"/>
      <c r="L1810" s="93"/>
      <c r="M1810" s="93"/>
      <c r="N1810" s="93"/>
      <c r="O1810" s="93"/>
      <c r="P1810" s="93"/>
      <c r="Q1810" s="93"/>
      <c r="R1810" s="93"/>
      <c r="S1810" s="93"/>
      <c r="T1810" s="93"/>
      <c r="U1810" s="93">
        <v>372</v>
      </c>
      <c r="V1810" s="439">
        <v>83</v>
      </c>
      <c r="W1810" s="93">
        <v>372</v>
      </c>
      <c r="X1810" s="447">
        <v>104</v>
      </c>
      <c r="Y1810" s="193">
        <v>372</v>
      </c>
      <c r="Z1810" s="447">
        <v>97</v>
      </c>
      <c r="AA1810" s="186"/>
      <c r="AB1810" s="187"/>
      <c r="AC1810" s="93">
        <v>372</v>
      </c>
      <c r="AD1810" s="440">
        <v>35</v>
      </c>
      <c r="AE1810" s="93">
        <v>372</v>
      </c>
      <c r="AF1810" s="448">
        <v>45</v>
      </c>
      <c r="AG1810" s="193">
        <v>372</v>
      </c>
      <c r="AH1810" s="448">
        <v>42</v>
      </c>
      <c r="AI1810" s="186"/>
      <c r="AJ1810" s="187"/>
      <c r="AK1810" s="188"/>
      <c r="AL1810" s="93"/>
      <c r="AM1810" s="444"/>
      <c r="AN1810" s="444"/>
      <c r="AO1810" s="444"/>
      <c r="AP1810" s="444"/>
      <c r="AQ1810" s="444"/>
    </row>
    <row r="1811" spans="1:43">
      <c r="A1811" s="202"/>
      <c r="B1811" s="60"/>
      <c r="C1811" s="203"/>
      <c r="D1811" s="60"/>
      <c r="E1811" s="203"/>
      <c r="F1811" s="60"/>
      <c r="G1811" s="60"/>
      <c r="H1811" s="203"/>
      <c r="I1811" s="93"/>
      <c r="J1811" s="93"/>
      <c r="K1811" s="93"/>
      <c r="L1811" s="93"/>
      <c r="M1811" s="93"/>
      <c r="N1811" s="93"/>
      <c r="O1811" s="93"/>
      <c r="P1811" s="93"/>
      <c r="Q1811" s="93"/>
      <c r="R1811" s="93"/>
      <c r="S1811" s="93"/>
      <c r="T1811" s="93"/>
      <c r="U1811" s="93">
        <v>373</v>
      </c>
      <c r="V1811" s="439">
        <v>1502</v>
      </c>
      <c r="W1811" s="93">
        <v>373</v>
      </c>
      <c r="X1811" s="447">
        <v>1569</v>
      </c>
      <c r="Y1811" s="193">
        <v>373</v>
      </c>
      <c r="Z1811" s="447">
        <v>1445</v>
      </c>
      <c r="AA1811" s="186"/>
      <c r="AB1811" s="187"/>
      <c r="AC1811" s="93">
        <v>373</v>
      </c>
      <c r="AD1811" s="440">
        <v>480</v>
      </c>
      <c r="AE1811" s="93">
        <v>373</v>
      </c>
      <c r="AF1811" s="448">
        <v>394</v>
      </c>
      <c r="AG1811" s="193">
        <v>373</v>
      </c>
      <c r="AH1811" s="448">
        <v>418</v>
      </c>
      <c r="AI1811" s="186"/>
      <c r="AJ1811" s="187"/>
      <c r="AK1811" s="188"/>
      <c r="AL1811" s="93"/>
      <c r="AM1811" s="444"/>
      <c r="AN1811" s="444"/>
      <c r="AO1811" s="444"/>
      <c r="AP1811" s="444"/>
      <c r="AQ1811" s="444"/>
    </row>
    <row r="1812" spans="1:43">
      <c r="A1812" s="202"/>
      <c r="B1812" s="60"/>
      <c r="C1812" s="203"/>
      <c r="D1812" s="60"/>
      <c r="E1812" s="203"/>
      <c r="F1812" s="60"/>
      <c r="G1812" s="60"/>
      <c r="H1812" s="203"/>
      <c r="I1812" s="93"/>
      <c r="J1812" s="93"/>
      <c r="K1812" s="93"/>
      <c r="L1812" s="93"/>
      <c r="M1812" s="93"/>
      <c r="N1812" s="93"/>
      <c r="O1812" s="93"/>
      <c r="P1812" s="93"/>
      <c r="Q1812" s="93"/>
      <c r="R1812" s="93"/>
      <c r="S1812" s="93"/>
      <c r="T1812" s="93"/>
      <c r="U1812" s="93">
        <v>374</v>
      </c>
      <c r="V1812" s="439">
        <v>263</v>
      </c>
      <c r="W1812" s="93">
        <v>374</v>
      </c>
      <c r="X1812" s="447">
        <v>252</v>
      </c>
      <c r="Y1812" s="193">
        <v>374</v>
      </c>
      <c r="Z1812" s="447">
        <v>228</v>
      </c>
      <c r="AA1812" s="186"/>
      <c r="AB1812" s="187"/>
      <c r="AC1812" s="93">
        <v>374</v>
      </c>
      <c r="AD1812" s="440">
        <v>48</v>
      </c>
      <c r="AE1812" s="93">
        <v>374</v>
      </c>
      <c r="AF1812" s="448">
        <v>47</v>
      </c>
      <c r="AG1812" s="193">
        <v>374</v>
      </c>
      <c r="AH1812" s="448">
        <v>46</v>
      </c>
      <c r="AI1812" s="186"/>
      <c r="AJ1812" s="187"/>
      <c r="AK1812" s="188"/>
      <c r="AL1812" s="93"/>
      <c r="AM1812" s="444"/>
      <c r="AN1812" s="444"/>
      <c r="AO1812" s="444"/>
      <c r="AP1812" s="444"/>
      <c r="AQ1812" s="444"/>
    </row>
    <row r="1813" spans="1:43">
      <c r="A1813" s="202"/>
      <c r="B1813" s="60"/>
      <c r="C1813" s="203"/>
      <c r="D1813" s="60"/>
      <c r="E1813" s="203"/>
      <c r="F1813" s="60"/>
      <c r="G1813" s="60"/>
      <c r="H1813" s="203"/>
      <c r="I1813" s="93"/>
      <c r="J1813" s="93"/>
      <c r="K1813" s="93"/>
      <c r="L1813" s="93"/>
      <c r="M1813" s="93"/>
      <c r="N1813" s="93"/>
      <c r="O1813" s="93"/>
      <c r="P1813" s="93"/>
      <c r="Q1813" s="93"/>
      <c r="R1813" s="93"/>
      <c r="S1813" s="93"/>
      <c r="T1813" s="93"/>
      <c r="U1813" s="93">
        <v>375</v>
      </c>
      <c r="V1813" s="439">
        <v>390</v>
      </c>
      <c r="W1813" s="93">
        <v>375</v>
      </c>
      <c r="X1813" s="447">
        <v>390</v>
      </c>
      <c r="Y1813" s="193">
        <v>375</v>
      </c>
      <c r="Z1813" s="447">
        <v>358</v>
      </c>
      <c r="AA1813" s="186"/>
      <c r="AB1813" s="187"/>
      <c r="AC1813" s="93">
        <v>375</v>
      </c>
      <c r="AD1813" s="440">
        <v>146</v>
      </c>
      <c r="AE1813" s="93">
        <v>375</v>
      </c>
      <c r="AF1813" s="448">
        <v>183</v>
      </c>
      <c r="AG1813" s="193">
        <v>375</v>
      </c>
      <c r="AH1813" s="448">
        <v>137</v>
      </c>
      <c r="AI1813" s="186"/>
      <c r="AJ1813" s="187"/>
      <c r="AK1813" s="188"/>
      <c r="AL1813" s="93"/>
      <c r="AM1813" s="444"/>
      <c r="AN1813" s="444"/>
      <c r="AO1813" s="444"/>
      <c r="AP1813" s="444"/>
      <c r="AQ1813" s="444"/>
    </row>
    <row r="1814" spans="1:43">
      <c r="A1814" s="202"/>
      <c r="B1814" s="60"/>
      <c r="C1814" s="203"/>
      <c r="D1814" s="60"/>
      <c r="E1814" s="203"/>
      <c r="F1814" s="60"/>
      <c r="G1814" s="60"/>
      <c r="H1814" s="203"/>
      <c r="I1814" s="93"/>
      <c r="J1814" s="93"/>
      <c r="K1814" s="93"/>
      <c r="L1814" s="93"/>
      <c r="M1814" s="93"/>
      <c r="N1814" s="93"/>
      <c r="O1814" s="93"/>
      <c r="P1814" s="93"/>
      <c r="Q1814" s="93"/>
      <c r="R1814" s="93"/>
      <c r="S1814" s="93"/>
      <c r="T1814" s="93"/>
      <c r="U1814" s="93">
        <v>376</v>
      </c>
      <c r="V1814" s="439">
        <v>161</v>
      </c>
      <c r="W1814" s="93">
        <v>376</v>
      </c>
      <c r="X1814" s="447">
        <v>166</v>
      </c>
      <c r="Y1814" s="193">
        <v>376</v>
      </c>
      <c r="Z1814" s="447">
        <v>145</v>
      </c>
      <c r="AA1814" s="186"/>
      <c r="AB1814" s="187"/>
      <c r="AC1814" s="93">
        <v>376</v>
      </c>
      <c r="AD1814" s="440">
        <v>68</v>
      </c>
      <c r="AE1814" s="93">
        <v>376</v>
      </c>
      <c r="AF1814" s="448">
        <v>68</v>
      </c>
      <c r="AG1814" s="193">
        <v>376</v>
      </c>
      <c r="AH1814" s="448">
        <v>82</v>
      </c>
      <c r="AI1814" s="186"/>
      <c r="AJ1814" s="187"/>
      <c r="AK1814" s="188"/>
      <c r="AL1814" s="93"/>
      <c r="AM1814" s="444"/>
      <c r="AN1814" s="444"/>
      <c r="AO1814" s="444"/>
      <c r="AP1814" s="444"/>
      <c r="AQ1814" s="444"/>
    </row>
    <row r="1815" spans="1:43">
      <c r="A1815" s="202"/>
      <c r="B1815" s="60"/>
      <c r="C1815" s="203"/>
      <c r="D1815" s="60"/>
      <c r="E1815" s="203"/>
      <c r="F1815" s="60"/>
      <c r="G1815" s="60"/>
      <c r="H1815" s="203"/>
      <c r="I1815" s="93"/>
      <c r="J1815" s="93"/>
      <c r="K1815" s="93"/>
      <c r="L1815" s="93"/>
      <c r="M1815" s="93"/>
      <c r="N1815" s="93"/>
      <c r="O1815" s="93"/>
      <c r="P1815" s="93"/>
      <c r="Q1815" s="93"/>
      <c r="R1815" s="93"/>
      <c r="S1815" s="93"/>
      <c r="T1815" s="93"/>
      <c r="U1815" s="93">
        <v>377</v>
      </c>
      <c r="V1815" s="439">
        <v>261</v>
      </c>
      <c r="W1815" s="93">
        <v>377</v>
      </c>
      <c r="X1815" s="447">
        <v>253</v>
      </c>
      <c r="Y1815" s="193">
        <v>377</v>
      </c>
      <c r="Z1815" s="447">
        <v>211</v>
      </c>
      <c r="AA1815" s="186"/>
      <c r="AB1815" s="187"/>
      <c r="AC1815" s="93">
        <v>377</v>
      </c>
      <c r="AD1815" s="440">
        <v>85</v>
      </c>
      <c r="AE1815" s="93">
        <v>377</v>
      </c>
      <c r="AF1815" s="448">
        <v>76</v>
      </c>
      <c r="AG1815" s="193">
        <v>377</v>
      </c>
      <c r="AH1815" s="448">
        <v>79</v>
      </c>
      <c r="AI1815" s="186"/>
      <c r="AJ1815" s="187"/>
      <c r="AK1815" s="188"/>
      <c r="AL1815" s="93"/>
      <c r="AM1815" s="444"/>
      <c r="AN1815" s="444"/>
      <c r="AO1815" s="444"/>
      <c r="AP1815" s="444"/>
      <c r="AQ1815" s="444"/>
    </row>
    <row r="1816" spans="1:43">
      <c r="A1816" s="202"/>
      <c r="B1816" s="60"/>
      <c r="C1816" s="203"/>
      <c r="D1816" s="60"/>
      <c r="E1816" s="203"/>
      <c r="F1816" s="60"/>
      <c r="G1816" s="60"/>
      <c r="H1816" s="203"/>
      <c r="I1816" s="93"/>
      <c r="J1816" s="93"/>
      <c r="K1816" s="93"/>
      <c r="L1816" s="93"/>
      <c r="M1816" s="93"/>
      <c r="N1816" s="93"/>
      <c r="O1816" s="93"/>
      <c r="P1816" s="93"/>
      <c r="Q1816" s="93"/>
      <c r="R1816" s="93"/>
      <c r="S1816" s="93"/>
      <c r="T1816" s="93"/>
      <c r="U1816" s="93">
        <v>378</v>
      </c>
      <c r="V1816" s="439">
        <v>127</v>
      </c>
      <c r="W1816" s="93">
        <v>378</v>
      </c>
      <c r="X1816" s="447">
        <v>153</v>
      </c>
      <c r="Y1816" s="193">
        <v>378</v>
      </c>
      <c r="Z1816" s="447">
        <v>135</v>
      </c>
      <c r="AA1816" s="186"/>
      <c r="AB1816" s="187"/>
      <c r="AC1816" s="93">
        <v>378</v>
      </c>
      <c r="AD1816" s="440">
        <v>106</v>
      </c>
      <c r="AE1816" s="93">
        <v>378</v>
      </c>
      <c r="AF1816" s="448">
        <v>84</v>
      </c>
      <c r="AG1816" s="193">
        <v>378</v>
      </c>
      <c r="AH1816" s="448">
        <v>75</v>
      </c>
      <c r="AI1816" s="186"/>
      <c r="AJ1816" s="187"/>
      <c r="AK1816" s="188"/>
      <c r="AL1816" s="93"/>
      <c r="AM1816" s="444"/>
      <c r="AN1816" s="444"/>
      <c r="AO1816" s="444"/>
      <c r="AP1816" s="444"/>
      <c r="AQ1816" s="444"/>
    </row>
    <row r="1817" spans="1:43">
      <c r="A1817" s="202"/>
      <c r="B1817" s="60"/>
      <c r="C1817" s="203"/>
      <c r="D1817" s="60"/>
      <c r="E1817" s="203"/>
      <c r="F1817" s="60"/>
      <c r="G1817" s="60"/>
      <c r="H1817" s="203"/>
      <c r="I1817" s="93"/>
      <c r="J1817" s="93"/>
      <c r="K1817" s="93"/>
      <c r="L1817" s="93"/>
      <c r="M1817" s="93"/>
      <c r="N1817" s="93"/>
      <c r="O1817" s="93"/>
      <c r="P1817" s="93"/>
      <c r="Q1817" s="93"/>
      <c r="R1817" s="93"/>
      <c r="S1817" s="93"/>
      <c r="T1817" s="93"/>
      <c r="U1817" s="93">
        <v>379</v>
      </c>
      <c r="V1817" s="439">
        <v>410</v>
      </c>
      <c r="W1817" s="93">
        <v>379</v>
      </c>
      <c r="X1817" s="447">
        <v>410</v>
      </c>
      <c r="Y1817" s="193">
        <v>379</v>
      </c>
      <c r="Z1817" s="447">
        <v>420</v>
      </c>
      <c r="AA1817" s="186"/>
      <c r="AB1817" s="187"/>
      <c r="AC1817" s="93">
        <v>379</v>
      </c>
      <c r="AD1817" s="440">
        <v>190</v>
      </c>
      <c r="AE1817" s="93">
        <v>379</v>
      </c>
      <c r="AF1817" s="448">
        <v>172</v>
      </c>
      <c r="AG1817" s="193">
        <v>379</v>
      </c>
      <c r="AH1817" s="448">
        <v>165</v>
      </c>
      <c r="AI1817" s="186"/>
      <c r="AJ1817" s="187"/>
      <c r="AK1817" s="188"/>
      <c r="AL1817" s="93"/>
      <c r="AM1817" s="444"/>
      <c r="AN1817" s="444"/>
      <c r="AO1817" s="444"/>
      <c r="AP1817" s="444"/>
      <c r="AQ1817" s="444"/>
    </row>
    <row r="1818" spans="1:43">
      <c r="A1818" s="202"/>
      <c r="B1818" s="60"/>
      <c r="C1818" s="203"/>
      <c r="D1818" s="60"/>
      <c r="E1818" s="203"/>
      <c r="F1818" s="60"/>
      <c r="G1818" s="60"/>
      <c r="H1818" s="203"/>
      <c r="I1818" s="93"/>
      <c r="J1818" s="93"/>
      <c r="K1818" s="93"/>
      <c r="L1818" s="93"/>
      <c r="M1818" s="93"/>
      <c r="N1818" s="93"/>
      <c r="O1818" s="93"/>
      <c r="P1818" s="93"/>
      <c r="Q1818" s="93"/>
      <c r="R1818" s="93"/>
      <c r="S1818" s="93"/>
      <c r="T1818" s="93"/>
      <c r="U1818" s="93">
        <v>380</v>
      </c>
      <c r="V1818" s="439">
        <v>128</v>
      </c>
      <c r="W1818" s="93">
        <v>380</v>
      </c>
      <c r="X1818" s="447">
        <v>110</v>
      </c>
      <c r="Y1818" s="193">
        <v>380</v>
      </c>
      <c r="Z1818" s="447">
        <v>130</v>
      </c>
      <c r="AA1818" s="186"/>
      <c r="AB1818" s="187"/>
      <c r="AC1818" s="93">
        <v>380</v>
      </c>
      <c r="AD1818" s="440">
        <v>61</v>
      </c>
      <c r="AE1818" s="93">
        <v>380</v>
      </c>
      <c r="AF1818" s="448">
        <v>63</v>
      </c>
      <c r="AG1818" s="193">
        <v>380</v>
      </c>
      <c r="AH1818" s="448">
        <v>58</v>
      </c>
      <c r="AI1818" s="186"/>
      <c r="AJ1818" s="187"/>
      <c r="AK1818" s="188"/>
      <c r="AL1818" s="93"/>
      <c r="AM1818" s="444"/>
      <c r="AN1818" s="444"/>
      <c r="AO1818" s="444"/>
      <c r="AP1818" s="444"/>
      <c r="AQ1818" s="444"/>
    </row>
    <row r="1819" spans="1:43">
      <c r="A1819" s="202"/>
      <c r="B1819" s="60"/>
      <c r="C1819" s="203"/>
      <c r="D1819" s="60"/>
      <c r="E1819" s="203"/>
      <c r="F1819" s="60"/>
      <c r="G1819" s="60"/>
      <c r="H1819" s="203"/>
      <c r="I1819" s="93"/>
      <c r="J1819" s="93"/>
      <c r="K1819" s="93"/>
      <c r="L1819" s="93"/>
      <c r="M1819" s="93"/>
      <c r="N1819" s="93"/>
      <c r="O1819" s="93"/>
      <c r="P1819" s="93"/>
      <c r="Q1819" s="93"/>
      <c r="R1819" s="93"/>
      <c r="S1819" s="93"/>
      <c r="T1819" s="93"/>
      <c r="U1819" s="93">
        <v>381</v>
      </c>
      <c r="V1819" s="439">
        <v>85</v>
      </c>
      <c r="W1819" s="93">
        <v>381</v>
      </c>
      <c r="X1819" s="447">
        <v>93</v>
      </c>
      <c r="Y1819" s="193">
        <v>381</v>
      </c>
      <c r="Z1819" s="447">
        <v>95</v>
      </c>
      <c r="AA1819" s="186"/>
      <c r="AB1819" s="187"/>
      <c r="AC1819" s="93">
        <v>381</v>
      </c>
      <c r="AD1819" s="440">
        <v>42</v>
      </c>
      <c r="AE1819" s="93">
        <v>381</v>
      </c>
      <c r="AF1819" s="448">
        <v>30</v>
      </c>
      <c r="AG1819" s="193">
        <v>381</v>
      </c>
      <c r="AH1819" s="448">
        <v>31</v>
      </c>
      <c r="AI1819" s="186"/>
      <c r="AJ1819" s="187"/>
      <c r="AK1819" s="188"/>
      <c r="AL1819" s="93"/>
      <c r="AM1819" s="444"/>
      <c r="AN1819" s="444"/>
      <c r="AO1819" s="444"/>
      <c r="AP1819" s="444"/>
      <c r="AQ1819" s="444"/>
    </row>
    <row r="1820" spans="1:43">
      <c r="A1820" s="202"/>
      <c r="B1820" s="60"/>
      <c r="C1820" s="203"/>
      <c r="D1820" s="60"/>
      <c r="E1820" s="203"/>
      <c r="F1820" s="60"/>
      <c r="G1820" s="60"/>
      <c r="H1820" s="203"/>
      <c r="I1820" s="93"/>
      <c r="J1820" s="93"/>
      <c r="K1820" s="93"/>
      <c r="L1820" s="93"/>
      <c r="M1820" s="93"/>
      <c r="N1820" s="93"/>
      <c r="O1820" s="93"/>
      <c r="P1820" s="93"/>
      <c r="Q1820" s="93"/>
      <c r="R1820" s="93"/>
      <c r="S1820" s="93"/>
      <c r="T1820" s="93"/>
      <c r="U1820" s="93">
        <v>382</v>
      </c>
      <c r="V1820" s="439">
        <v>432</v>
      </c>
      <c r="W1820" s="93">
        <v>382</v>
      </c>
      <c r="X1820" s="447">
        <v>477</v>
      </c>
      <c r="Y1820" s="193">
        <v>382</v>
      </c>
      <c r="Z1820" s="447">
        <v>487</v>
      </c>
      <c r="AA1820" s="186"/>
      <c r="AB1820" s="187"/>
      <c r="AC1820" s="93">
        <v>382</v>
      </c>
      <c r="AD1820" s="440">
        <v>133</v>
      </c>
      <c r="AE1820" s="93">
        <v>382</v>
      </c>
      <c r="AF1820" s="448">
        <v>85</v>
      </c>
      <c r="AG1820" s="193">
        <v>382</v>
      </c>
      <c r="AH1820" s="448">
        <v>107</v>
      </c>
      <c r="AI1820" s="186"/>
      <c r="AJ1820" s="187"/>
      <c r="AK1820" s="188"/>
      <c r="AL1820" s="93"/>
      <c r="AM1820" s="444"/>
      <c r="AN1820" s="444"/>
      <c r="AO1820" s="444"/>
      <c r="AP1820" s="444"/>
      <c r="AQ1820" s="444"/>
    </row>
    <row r="1821" spans="1:43">
      <c r="A1821" s="202"/>
      <c r="B1821" s="60"/>
      <c r="C1821" s="203"/>
      <c r="D1821" s="60"/>
      <c r="E1821" s="203"/>
      <c r="F1821" s="60"/>
      <c r="G1821" s="60"/>
      <c r="H1821" s="203"/>
      <c r="I1821" s="93"/>
      <c r="J1821" s="93"/>
      <c r="K1821" s="93"/>
      <c r="L1821" s="93"/>
      <c r="M1821" s="93"/>
      <c r="N1821" s="93"/>
      <c r="O1821" s="93"/>
      <c r="P1821" s="93"/>
      <c r="Q1821" s="93"/>
      <c r="R1821" s="93"/>
      <c r="S1821" s="93"/>
      <c r="T1821" s="93"/>
      <c r="U1821" s="93">
        <v>383</v>
      </c>
      <c r="V1821" s="439">
        <v>1820</v>
      </c>
      <c r="W1821" s="93">
        <v>383</v>
      </c>
      <c r="X1821" s="447">
        <v>1896</v>
      </c>
      <c r="Y1821" s="193">
        <v>383</v>
      </c>
      <c r="Z1821" s="447">
        <v>1847</v>
      </c>
      <c r="AA1821" s="186"/>
      <c r="AB1821" s="187"/>
      <c r="AC1821" s="93">
        <v>383</v>
      </c>
      <c r="AD1821" s="440">
        <v>687</v>
      </c>
      <c r="AE1821" s="93">
        <v>383</v>
      </c>
      <c r="AF1821" s="448">
        <v>618</v>
      </c>
      <c r="AG1821" s="193">
        <v>383</v>
      </c>
      <c r="AH1821" s="448">
        <v>644</v>
      </c>
      <c r="AI1821" s="186"/>
      <c r="AJ1821" s="187"/>
      <c r="AK1821" s="188"/>
      <c r="AL1821" s="93"/>
      <c r="AM1821" s="444"/>
      <c r="AN1821" s="444"/>
      <c r="AO1821" s="444"/>
      <c r="AP1821" s="444"/>
      <c r="AQ1821" s="444"/>
    </row>
    <row r="1822" spans="1:43">
      <c r="A1822" s="202"/>
      <c r="B1822" s="60"/>
      <c r="C1822" s="203"/>
      <c r="D1822" s="60"/>
      <c r="E1822" s="203"/>
      <c r="F1822" s="60"/>
      <c r="G1822" s="60"/>
      <c r="H1822" s="203"/>
      <c r="I1822" s="93"/>
      <c r="J1822" s="93"/>
      <c r="K1822" s="93"/>
      <c r="L1822" s="93"/>
      <c r="M1822" s="93"/>
      <c r="N1822" s="93"/>
      <c r="O1822" s="93"/>
      <c r="P1822" s="93"/>
      <c r="Q1822" s="93"/>
      <c r="R1822" s="93"/>
      <c r="S1822" s="93"/>
      <c r="T1822" s="93"/>
      <c r="U1822" s="93">
        <v>384</v>
      </c>
      <c r="V1822" s="439">
        <v>28</v>
      </c>
      <c r="W1822" s="93">
        <v>384</v>
      </c>
      <c r="X1822" s="447">
        <v>31</v>
      </c>
      <c r="Y1822" s="193">
        <v>384</v>
      </c>
      <c r="Z1822" s="447">
        <v>37</v>
      </c>
      <c r="AA1822" s="186"/>
      <c r="AB1822" s="187"/>
      <c r="AC1822" s="93">
        <v>384</v>
      </c>
      <c r="AD1822" s="440">
        <v>49</v>
      </c>
      <c r="AE1822" s="93">
        <v>384</v>
      </c>
      <c r="AF1822" s="448">
        <v>28</v>
      </c>
      <c r="AG1822" s="193">
        <v>384</v>
      </c>
      <c r="AH1822" s="448">
        <v>27</v>
      </c>
      <c r="AI1822" s="186"/>
      <c r="AJ1822" s="187"/>
      <c r="AK1822" s="188"/>
      <c r="AL1822" s="93"/>
      <c r="AM1822" s="444"/>
      <c r="AN1822" s="444"/>
      <c r="AO1822" s="444"/>
      <c r="AP1822" s="444"/>
      <c r="AQ1822" s="444"/>
    </row>
    <row r="1823" spans="1:43">
      <c r="A1823" s="202"/>
      <c r="B1823" s="60"/>
      <c r="C1823" s="203"/>
      <c r="D1823" s="60"/>
      <c r="E1823" s="203"/>
      <c r="F1823" s="60"/>
      <c r="G1823" s="60"/>
      <c r="H1823" s="203"/>
      <c r="I1823" s="93"/>
      <c r="J1823" s="93"/>
      <c r="K1823" s="93"/>
      <c r="L1823" s="93"/>
      <c r="M1823" s="93"/>
      <c r="N1823" s="93"/>
      <c r="O1823" s="93"/>
      <c r="P1823" s="93"/>
      <c r="Q1823" s="93"/>
      <c r="R1823" s="93"/>
      <c r="S1823" s="93"/>
      <c r="T1823" s="93"/>
      <c r="U1823" s="93">
        <v>385</v>
      </c>
      <c r="V1823" s="439">
        <v>678</v>
      </c>
      <c r="W1823" s="93">
        <v>385</v>
      </c>
      <c r="X1823" s="447">
        <v>652</v>
      </c>
      <c r="Y1823" s="193">
        <v>385</v>
      </c>
      <c r="Z1823" s="447">
        <v>670</v>
      </c>
      <c r="AA1823" s="186"/>
      <c r="AB1823" s="187"/>
      <c r="AC1823" s="93">
        <v>385</v>
      </c>
      <c r="AD1823" s="440">
        <v>238</v>
      </c>
      <c r="AE1823" s="93">
        <v>385</v>
      </c>
      <c r="AF1823" s="448">
        <v>252</v>
      </c>
      <c r="AG1823" s="193">
        <v>385</v>
      </c>
      <c r="AH1823" s="448">
        <v>246</v>
      </c>
      <c r="AI1823" s="186"/>
      <c r="AJ1823" s="187"/>
      <c r="AK1823" s="188"/>
      <c r="AL1823" s="93"/>
      <c r="AM1823" s="444"/>
      <c r="AN1823" s="444"/>
      <c r="AO1823" s="444"/>
      <c r="AP1823" s="444"/>
      <c r="AQ1823" s="444"/>
    </row>
    <row r="1824" spans="1:43">
      <c r="A1824" s="202"/>
      <c r="B1824" s="60"/>
      <c r="C1824" s="203"/>
      <c r="D1824" s="60"/>
      <c r="E1824" s="203"/>
      <c r="F1824" s="60"/>
      <c r="G1824" s="60"/>
      <c r="H1824" s="203"/>
      <c r="I1824" s="93"/>
      <c r="J1824" s="93"/>
      <c r="K1824" s="93"/>
      <c r="L1824" s="93"/>
      <c r="M1824" s="93"/>
      <c r="N1824" s="93"/>
      <c r="O1824" s="93"/>
      <c r="P1824" s="93"/>
      <c r="Q1824" s="93"/>
      <c r="R1824" s="93"/>
      <c r="S1824" s="93"/>
      <c r="T1824" s="93"/>
      <c r="U1824" s="93">
        <v>386</v>
      </c>
      <c r="V1824" s="439">
        <v>97</v>
      </c>
      <c r="W1824" s="93">
        <v>386</v>
      </c>
      <c r="X1824" s="447">
        <v>91</v>
      </c>
      <c r="Y1824" s="193">
        <v>386</v>
      </c>
      <c r="Z1824" s="447">
        <v>87</v>
      </c>
      <c r="AA1824" s="186"/>
      <c r="AB1824" s="187"/>
      <c r="AC1824" s="93">
        <v>386</v>
      </c>
      <c r="AD1824" s="440">
        <v>26</v>
      </c>
      <c r="AE1824" s="93">
        <v>386</v>
      </c>
      <c r="AF1824" s="448">
        <v>23</v>
      </c>
      <c r="AG1824" s="193">
        <v>386</v>
      </c>
      <c r="AH1824" s="448">
        <v>27</v>
      </c>
      <c r="AI1824" s="186"/>
      <c r="AJ1824" s="187"/>
      <c r="AK1824" s="188"/>
      <c r="AL1824" s="93"/>
      <c r="AM1824" s="444"/>
      <c r="AN1824" s="444"/>
      <c r="AO1824" s="444"/>
      <c r="AP1824" s="444"/>
      <c r="AQ1824" s="444"/>
    </row>
    <row r="1825" spans="1:43">
      <c r="A1825" s="202"/>
      <c r="B1825" s="60"/>
      <c r="C1825" s="203"/>
      <c r="D1825" s="60"/>
      <c r="E1825" s="203"/>
      <c r="F1825" s="60"/>
      <c r="G1825" s="60"/>
      <c r="H1825" s="203"/>
      <c r="I1825" s="93"/>
      <c r="J1825" s="93"/>
      <c r="K1825" s="93"/>
      <c r="L1825" s="93"/>
      <c r="M1825" s="93"/>
      <c r="N1825" s="93"/>
      <c r="O1825" s="93"/>
      <c r="P1825" s="93"/>
      <c r="Q1825" s="93"/>
      <c r="R1825" s="93"/>
      <c r="S1825" s="93"/>
      <c r="T1825" s="93"/>
      <c r="U1825" s="93">
        <v>387</v>
      </c>
      <c r="V1825" s="439">
        <v>115</v>
      </c>
      <c r="W1825" s="93">
        <v>387</v>
      </c>
      <c r="X1825" s="447">
        <v>106</v>
      </c>
      <c r="Y1825" s="193">
        <v>387</v>
      </c>
      <c r="Z1825" s="447">
        <v>81</v>
      </c>
      <c r="AA1825" s="186"/>
      <c r="AB1825" s="187"/>
      <c r="AC1825" s="93">
        <v>387</v>
      </c>
      <c r="AD1825" s="440">
        <v>29</v>
      </c>
      <c r="AE1825" s="93">
        <v>387</v>
      </c>
      <c r="AF1825" s="448">
        <v>25</v>
      </c>
      <c r="AG1825" s="193">
        <v>387</v>
      </c>
      <c r="AH1825" s="448">
        <v>34</v>
      </c>
      <c r="AI1825" s="186"/>
      <c r="AJ1825" s="187"/>
      <c r="AK1825" s="188"/>
      <c r="AL1825" s="93"/>
      <c r="AM1825" s="444"/>
      <c r="AN1825" s="444"/>
      <c r="AO1825" s="444"/>
      <c r="AP1825" s="444"/>
      <c r="AQ1825" s="444"/>
    </row>
    <row r="1826" spans="1:43">
      <c r="A1826" s="202"/>
      <c r="B1826" s="60"/>
      <c r="C1826" s="203"/>
      <c r="D1826" s="60"/>
      <c r="E1826" s="203"/>
      <c r="F1826" s="60"/>
      <c r="G1826" s="60"/>
      <c r="H1826" s="203"/>
      <c r="I1826" s="93"/>
      <c r="J1826" s="93"/>
      <c r="K1826" s="93"/>
      <c r="L1826" s="93"/>
      <c r="M1826" s="93"/>
      <c r="N1826" s="93"/>
      <c r="O1826" s="93"/>
      <c r="P1826" s="93"/>
      <c r="Q1826" s="93"/>
      <c r="R1826" s="93"/>
      <c r="S1826" s="93"/>
      <c r="T1826" s="93"/>
      <c r="U1826" s="93">
        <v>388</v>
      </c>
      <c r="V1826" s="439">
        <v>84</v>
      </c>
      <c r="W1826" s="93">
        <v>388</v>
      </c>
      <c r="X1826" s="447">
        <v>102</v>
      </c>
      <c r="Y1826" s="193">
        <v>388</v>
      </c>
      <c r="Z1826" s="447">
        <v>103</v>
      </c>
      <c r="AA1826" s="186"/>
      <c r="AB1826" s="187"/>
      <c r="AC1826" s="93">
        <v>388</v>
      </c>
      <c r="AD1826" s="440">
        <v>66</v>
      </c>
      <c r="AE1826" s="93">
        <v>388</v>
      </c>
      <c r="AF1826" s="448">
        <v>61</v>
      </c>
      <c r="AG1826" s="193">
        <v>388</v>
      </c>
      <c r="AH1826" s="448">
        <v>68</v>
      </c>
      <c r="AI1826" s="186"/>
      <c r="AJ1826" s="187"/>
      <c r="AK1826" s="188"/>
      <c r="AL1826" s="93"/>
      <c r="AM1826" s="444"/>
      <c r="AN1826" s="444"/>
      <c r="AO1826" s="444"/>
      <c r="AP1826" s="444"/>
      <c r="AQ1826" s="444"/>
    </row>
    <row r="1827" spans="1:43">
      <c r="A1827" s="202"/>
      <c r="B1827" s="60"/>
      <c r="C1827" s="203"/>
      <c r="D1827" s="60"/>
      <c r="E1827" s="203"/>
      <c r="F1827" s="60"/>
      <c r="G1827" s="60"/>
      <c r="H1827" s="203"/>
      <c r="I1827" s="93"/>
      <c r="J1827" s="93"/>
      <c r="K1827" s="93"/>
      <c r="L1827" s="93"/>
      <c r="M1827" s="93"/>
      <c r="N1827" s="93"/>
      <c r="O1827" s="93"/>
      <c r="P1827" s="93"/>
      <c r="Q1827" s="93" t="str">
        <f>C6</f>
        <v>2016-2017</v>
      </c>
      <c r="R1827" s="93" t="str">
        <f>E6</f>
        <v>2017-2018</v>
      </c>
      <c r="S1827" s="93" t="str">
        <f>H6</f>
        <v>2018-2019</v>
      </c>
      <c r="T1827" s="93"/>
      <c r="U1827" s="93">
        <v>389</v>
      </c>
      <c r="V1827" s="439">
        <v>357</v>
      </c>
      <c r="W1827" s="93">
        <v>389</v>
      </c>
      <c r="X1827" s="447">
        <v>339</v>
      </c>
      <c r="Y1827" s="193">
        <v>389</v>
      </c>
      <c r="Z1827" s="447">
        <v>343</v>
      </c>
      <c r="AA1827" s="186"/>
      <c r="AB1827" s="187"/>
      <c r="AC1827" s="93">
        <v>389</v>
      </c>
      <c r="AD1827" s="440">
        <v>64</v>
      </c>
      <c r="AE1827" s="93">
        <v>389</v>
      </c>
      <c r="AF1827" s="448">
        <v>60</v>
      </c>
      <c r="AG1827" s="193">
        <v>389</v>
      </c>
      <c r="AH1827" s="448">
        <v>65</v>
      </c>
      <c r="AI1827" s="186"/>
      <c r="AJ1827" s="187"/>
      <c r="AK1827" s="188"/>
      <c r="AL1827" s="93"/>
      <c r="AM1827" s="444"/>
      <c r="AN1827" s="444"/>
      <c r="AO1827" s="444"/>
      <c r="AP1827" s="444"/>
      <c r="AQ1827" s="444"/>
    </row>
    <row r="1828" spans="1:43">
      <c r="A1828" s="202"/>
      <c r="B1828" s="60"/>
      <c r="C1828" s="203"/>
      <c r="D1828" s="60"/>
      <c r="E1828" s="203"/>
      <c r="F1828" s="60"/>
      <c r="G1828" s="60"/>
      <c r="H1828" s="203"/>
      <c r="I1828" s="93"/>
      <c r="J1828" s="93"/>
      <c r="K1828" s="93"/>
      <c r="L1828" s="93"/>
      <c r="M1828" s="93"/>
      <c r="N1828" s="93"/>
      <c r="O1828" s="93"/>
      <c r="P1828" s="93"/>
      <c r="Q1828" s="93"/>
      <c r="R1828" s="93"/>
      <c r="S1828" s="93"/>
      <c r="T1828" s="93"/>
      <c r="U1828" s="93">
        <v>390</v>
      </c>
      <c r="V1828" s="439">
        <v>59</v>
      </c>
      <c r="W1828" s="93">
        <v>390</v>
      </c>
      <c r="X1828" s="447">
        <v>52</v>
      </c>
      <c r="Y1828" s="193">
        <v>390</v>
      </c>
      <c r="Z1828" s="447">
        <v>28</v>
      </c>
      <c r="AA1828" s="186"/>
      <c r="AB1828" s="187"/>
      <c r="AC1828" s="93">
        <v>390</v>
      </c>
      <c r="AD1828" s="440">
        <v>8</v>
      </c>
      <c r="AE1828" s="93">
        <v>390</v>
      </c>
      <c r="AF1828" s="448">
        <v>2</v>
      </c>
      <c r="AG1828" s="193">
        <v>390</v>
      </c>
      <c r="AH1828" s="448">
        <v>8</v>
      </c>
      <c r="AI1828" s="186"/>
      <c r="AJ1828" s="187"/>
      <c r="AK1828" s="188"/>
      <c r="AL1828" s="93"/>
      <c r="AM1828" s="444"/>
      <c r="AN1828" s="444"/>
      <c r="AO1828" s="444"/>
      <c r="AP1828" s="444"/>
      <c r="AQ1828" s="444"/>
    </row>
    <row r="1829" spans="1:43">
      <c r="A1829" s="202"/>
      <c r="B1829" s="60"/>
      <c r="C1829" s="203"/>
      <c r="D1829" s="60"/>
      <c r="E1829" s="203"/>
      <c r="F1829" s="60"/>
      <c r="G1829" s="60"/>
      <c r="H1829" s="203"/>
      <c r="I1829" s="93"/>
      <c r="J1829" s="93"/>
      <c r="K1829" s="93"/>
      <c r="L1829" s="93"/>
      <c r="M1829" s="93"/>
      <c r="N1829" s="93"/>
      <c r="O1829" s="93"/>
      <c r="P1829" s="93" t="str">
        <f>A1801</f>
        <v>Assessed Valuation</v>
      </c>
      <c r="Q1829" s="206">
        <f>C1801</f>
        <v>38730914</v>
      </c>
      <c r="R1829" s="206">
        <f>E1801</f>
        <v>28731943</v>
      </c>
      <c r="S1829" s="206">
        <f>H1801</f>
        <v>30595634</v>
      </c>
      <c r="T1829" s="93"/>
      <c r="U1829" s="93">
        <v>392</v>
      </c>
      <c r="V1829" s="439">
        <v>130</v>
      </c>
      <c r="W1829" s="93">
        <v>392</v>
      </c>
      <c r="X1829" s="447">
        <v>114</v>
      </c>
      <c r="Y1829" s="193">
        <v>392</v>
      </c>
      <c r="Z1829" s="447">
        <v>109</v>
      </c>
      <c r="AA1829" s="186"/>
      <c r="AB1829" s="187"/>
      <c r="AC1829" s="93">
        <v>392</v>
      </c>
      <c r="AD1829" s="440">
        <v>48</v>
      </c>
      <c r="AE1829" s="93">
        <v>392</v>
      </c>
      <c r="AF1829" s="448">
        <v>49</v>
      </c>
      <c r="AG1829" s="193">
        <v>392</v>
      </c>
      <c r="AH1829" s="448">
        <v>37</v>
      </c>
      <c r="AI1829" s="186"/>
      <c r="AJ1829" s="187"/>
      <c r="AK1829" s="188"/>
      <c r="AL1829" s="93"/>
      <c r="AM1829" s="444"/>
      <c r="AN1829" s="444"/>
      <c r="AO1829" s="444"/>
      <c r="AP1829" s="444"/>
      <c r="AQ1829" s="444"/>
    </row>
    <row r="1830" spans="1:43">
      <c r="A1830" s="202"/>
      <c r="B1830" s="60"/>
      <c r="C1830" s="203"/>
      <c r="D1830" s="60"/>
      <c r="E1830" s="203"/>
      <c r="F1830" s="60"/>
      <c r="G1830" s="60"/>
      <c r="H1830" s="203"/>
      <c r="I1830" s="93"/>
      <c r="J1830" s="93"/>
      <c r="K1830" s="93"/>
      <c r="L1830" s="93"/>
      <c r="M1830" s="93"/>
      <c r="N1830" s="93"/>
      <c r="O1830" s="93"/>
      <c r="P1830" s="93"/>
      <c r="Q1830" s="93"/>
      <c r="R1830" s="93"/>
      <c r="S1830" s="93"/>
      <c r="T1830" s="93"/>
      <c r="U1830" s="93">
        <v>393</v>
      </c>
      <c r="V1830" s="439">
        <v>111</v>
      </c>
      <c r="W1830" s="93">
        <v>393</v>
      </c>
      <c r="X1830" s="447">
        <v>116</v>
      </c>
      <c r="Y1830" s="193">
        <v>393</v>
      </c>
      <c r="Z1830" s="447">
        <v>121</v>
      </c>
      <c r="AA1830" s="186"/>
      <c r="AB1830" s="187"/>
      <c r="AC1830" s="93">
        <v>393</v>
      </c>
      <c r="AD1830" s="440">
        <v>54</v>
      </c>
      <c r="AE1830" s="93">
        <v>393</v>
      </c>
      <c r="AF1830" s="448">
        <v>42</v>
      </c>
      <c r="AG1830" s="193">
        <v>393</v>
      </c>
      <c r="AH1830" s="448">
        <v>56</v>
      </c>
      <c r="AI1830" s="186"/>
      <c r="AJ1830" s="187"/>
      <c r="AK1830" s="188"/>
      <c r="AL1830" s="93"/>
      <c r="AM1830" s="444"/>
      <c r="AN1830" s="444"/>
      <c r="AO1830" s="444"/>
      <c r="AP1830" s="444"/>
      <c r="AQ1830" s="444"/>
    </row>
    <row r="1831" spans="1:43">
      <c r="A1831" s="202"/>
      <c r="B1831" s="60"/>
      <c r="C1831" s="203"/>
      <c r="D1831" s="60"/>
      <c r="E1831" s="203"/>
      <c r="F1831" s="60"/>
      <c r="G1831" s="60"/>
      <c r="H1831" s="203"/>
      <c r="I1831" s="93"/>
      <c r="J1831" s="93"/>
      <c r="K1831" s="93"/>
      <c r="L1831" s="93"/>
      <c r="M1831" s="93"/>
      <c r="N1831" s="93"/>
      <c r="O1831" s="93"/>
      <c r="P1831" s="93"/>
      <c r="Q1831" s="93" t="str">
        <f>C6</f>
        <v>2016-2017</v>
      </c>
      <c r="R1831" s="93" t="str">
        <f>E6</f>
        <v>2017-2018</v>
      </c>
      <c r="S1831" s="93" t="str">
        <f>H6</f>
        <v>2018-2019</v>
      </c>
      <c r="T1831" s="93"/>
      <c r="U1831" s="93">
        <v>394</v>
      </c>
      <c r="V1831" s="439">
        <v>405</v>
      </c>
      <c r="W1831" s="93">
        <v>394</v>
      </c>
      <c r="X1831" s="447">
        <v>376</v>
      </c>
      <c r="Y1831" s="193">
        <v>394</v>
      </c>
      <c r="Z1831" s="447">
        <v>351</v>
      </c>
      <c r="AA1831" s="186"/>
      <c r="AB1831" s="187"/>
      <c r="AC1831" s="93">
        <v>394</v>
      </c>
      <c r="AD1831" s="440">
        <v>130</v>
      </c>
      <c r="AE1831" s="93">
        <v>394</v>
      </c>
      <c r="AF1831" s="448">
        <v>145</v>
      </c>
      <c r="AG1831" s="193">
        <v>394</v>
      </c>
      <c r="AH1831" s="448">
        <v>146</v>
      </c>
      <c r="AI1831" s="186"/>
      <c r="AJ1831" s="187"/>
      <c r="AK1831" s="188"/>
      <c r="AL1831" s="93"/>
      <c r="AM1831" s="444"/>
      <c r="AN1831" s="444"/>
      <c r="AO1831" s="444"/>
      <c r="AP1831" s="444"/>
      <c r="AQ1831" s="444"/>
    </row>
    <row r="1832" spans="1:43">
      <c r="A1832" s="202"/>
      <c r="B1832" s="60"/>
      <c r="C1832" s="203"/>
      <c r="D1832" s="60"/>
      <c r="E1832" s="203"/>
      <c r="F1832" s="60"/>
      <c r="G1832" s="60"/>
      <c r="H1832" s="203"/>
      <c r="I1832" s="93"/>
      <c r="J1832" s="93"/>
      <c r="K1832" s="93"/>
      <c r="L1832" s="93"/>
      <c r="M1832" s="93"/>
      <c r="N1832" s="93"/>
      <c r="O1832" s="93"/>
      <c r="P1832" s="93"/>
      <c r="Q1832" s="93"/>
      <c r="R1832" s="93"/>
      <c r="S1832" s="93"/>
      <c r="T1832" s="93"/>
      <c r="U1832" s="93">
        <v>395</v>
      </c>
      <c r="V1832" s="439">
        <v>113</v>
      </c>
      <c r="W1832" s="93">
        <v>395</v>
      </c>
      <c r="X1832" s="447">
        <v>108</v>
      </c>
      <c r="Y1832" s="193">
        <v>395</v>
      </c>
      <c r="Z1832" s="447">
        <v>104</v>
      </c>
      <c r="AA1832" s="186"/>
      <c r="AB1832" s="187"/>
      <c r="AC1832" s="93">
        <v>395</v>
      </c>
      <c r="AD1832" s="440">
        <v>22</v>
      </c>
      <c r="AE1832" s="93">
        <v>395</v>
      </c>
      <c r="AF1832" s="448">
        <v>21</v>
      </c>
      <c r="AG1832" s="193">
        <v>395</v>
      </c>
      <c r="AH1832" s="448">
        <v>24</v>
      </c>
      <c r="AI1832" s="186"/>
      <c r="AJ1832" s="187"/>
      <c r="AK1832" s="188"/>
      <c r="AL1832" s="93"/>
      <c r="AM1832" s="444"/>
      <c r="AN1832" s="444"/>
      <c r="AO1832" s="444"/>
      <c r="AP1832" s="444"/>
      <c r="AQ1832" s="444"/>
    </row>
    <row r="1833" spans="1:43">
      <c r="A1833" s="202"/>
      <c r="B1833" s="60"/>
      <c r="C1833" s="203"/>
      <c r="D1833" s="60"/>
      <c r="E1833" s="203"/>
      <c r="F1833" s="60"/>
      <c r="G1833" s="60"/>
      <c r="H1833" s="203"/>
      <c r="I1833" s="93"/>
      <c r="J1833" s="93"/>
      <c r="K1833" s="93"/>
      <c r="L1833" s="93"/>
      <c r="M1833" s="93"/>
      <c r="N1833" s="93"/>
      <c r="O1833" s="93"/>
      <c r="P1833" s="93" t="str">
        <f>A1803</f>
        <v>Total USD Debt</v>
      </c>
      <c r="Q1833" s="206">
        <f>C1803</f>
        <v>0</v>
      </c>
      <c r="R1833" s="206">
        <f>E1803</f>
        <v>0</v>
      </c>
      <c r="S1833" s="206">
        <f>H1803</f>
        <v>0</v>
      </c>
      <c r="T1833" s="93"/>
      <c r="U1833" s="93">
        <v>396</v>
      </c>
      <c r="V1833" s="439">
        <v>190</v>
      </c>
      <c r="W1833" s="93">
        <v>396</v>
      </c>
      <c r="X1833" s="447">
        <v>212</v>
      </c>
      <c r="Y1833" s="193">
        <v>396</v>
      </c>
      <c r="Z1833" s="447">
        <v>190</v>
      </c>
      <c r="AA1833" s="186"/>
      <c r="AB1833" s="187"/>
      <c r="AC1833" s="93">
        <v>396</v>
      </c>
      <c r="AD1833" s="440">
        <v>83</v>
      </c>
      <c r="AE1833" s="93">
        <v>396</v>
      </c>
      <c r="AF1833" s="448">
        <v>81</v>
      </c>
      <c r="AG1833" s="193">
        <v>396</v>
      </c>
      <c r="AH1833" s="448">
        <v>106</v>
      </c>
      <c r="AI1833" s="186"/>
      <c r="AJ1833" s="187"/>
      <c r="AK1833" s="188"/>
      <c r="AL1833" s="93"/>
      <c r="AM1833" s="444"/>
      <c r="AN1833" s="444"/>
      <c r="AO1833" s="444"/>
      <c r="AP1833" s="444"/>
      <c r="AQ1833" s="444"/>
    </row>
    <row r="1834" spans="1:43">
      <c r="A1834" s="202"/>
      <c r="B1834" s="60"/>
      <c r="C1834" s="203"/>
      <c r="D1834" s="60"/>
      <c r="E1834" s="203"/>
      <c r="F1834" s="60"/>
      <c r="G1834" s="60"/>
      <c r="H1834" s="203"/>
      <c r="I1834" s="93"/>
      <c r="J1834" s="93"/>
      <c r="K1834" s="93"/>
      <c r="L1834" s="93"/>
      <c r="M1834" s="93"/>
      <c r="N1834" s="93"/>
      <c r="O1834" s="93"/>
      <c r="P1834" s="93"/>
      <c r="Q1834" s="93"/>
      <c r="R1834" s="93"/>
      <c r="S1834" s="93"/>
      <c r="T1834" s="93"/>
      <c r="U1834" s="93">
        <v>397</v>
      </c>
      <c r="V1834" s="439">
        <v>66</v>
      </c>
      <c r="W1834" s="93">
        <v>397</v>
      </c>
      <c r="X1834" s="447">
        <v>65</v>
      </c>
      <c r="Y1834" s="193">
        <v>397</v>
      </c>
      <c r="Z1834" s="447">
        <v>65</v>
      </c>
      <c r="AA1834" s="186"/>
      <c r="AB1834" s="187"/>
      <c r="AC1834" s="93">
        <v>397</v>
      </c>
      <c r="AD1834" s="440">
        <v>48</v>
      </c>
      <c r="AE1834" s="93">
        <v>397</v>
      </c>
      <c r="AF1834" s="448">
        <v>56</v>
      </c>
      <c r="AG1834" s="193">
        <v>397</v>
      </c>
      <c r="AH1834" s="448">
        <v>41</v>
      </c>
      <c r="AI1834" s="186"/>
      <c r="AJ1834" s="187"/>
      <c r="AK1834" s="188"/>
      <c r="AL1834" s="93"/>
      <c r="AM1834" s="444"/>
      <c r="AN1834" s="444"/>
      <c r="AO1834" s="444"/>
      <c r="AP1834" s="444"/>
      <c r="AQ1834" s="444"/>
    </row>
    <row r="1835" spans="1:43">
      <c r="A1835" s="202"/>
      <c r="B1835" s="60"/>
      <c r="C1835" s="203"/>
      <c r="D1835" s="60"/>
      <c r="E1835" s="203"/>
      <c r="F1835" s="60"/>
      <c r="G1835" s="60"/>
      <c r="H1835" s="203"/>
      <c r="I1835" s="93"/>
      <c r="J1835" s="93"/>
      <c r="K1835" s="93"/>
      <c r="L1835" s="93"/>
      <c r="M1835" s="93"/>
      <c r="N1835" s="93"/>
      <c r="O1835" s="93"/>
      <c r="P1835" s="93"/>
      <c r="Q1835" s="93"/>
      <c r="R1835" s="93"/>
      <c r="S1835" s="93"/>
      <c r="T1835" s="93"/>
      <c r="U1835" s="93">
        <v>398</v>
      </c>
      <c r="V1835" s="439">
        <v>114</v>
      </c>
      <c r="W1835" s="93">
        <v>398</v>
      </c>
      <c r="X1835" s="447">
        <v>105</v>
      </c>
      <c r="Y1835" s="193">
        <v>398</v>
      </c>
      <c r="Z1835" s="447">
        <v>122</v>
      </c>
      <c r="AA1835" s="186"/>
      <c r="AB1835" s="187"/>
      <c r="AC1835" s="93">
        <v>398</v>
      </c>
      <c r="AD1835" s="440">
        <v>52</v>
      </c>
      <c r="AE1835" s="93">
        <v>398</v>
      </c>
      <c r="AF1835" s="448">
        <v>42</v>
      </c>
      <c r="AG1835" s="193">
        <v>398</v>
      </c>
      <c r="AH1835" s="448">
        <v>35</v>
      </c>
      <c r="AI1835" s="186"/>
      <c r="AJ1835" s="187"/>
      <c r="AK1835" s="188"/>
      <c r="AL1835" s="93"/>
      <c r="AM1835" s="444"/>
      <c r="AN1835" s="444"/>
      <c r="AO1835" s="444"/>
      <c r="AP1835" s="444"/>
      <c r="AQ1835" s="444"/>
    </row>
    <row r="1836" spans="1:43">
      <c r="A1836" s="202"/>
      <c r="B1836" s="60"/>
      <c r="C1836" s="203"/>
      <c r="D1836" s="60"/>
      <c r="E1836" s="203"/>
      <c r="F1836" s="60"/>
      <c r="G1836" s="60"/>
      <c r="H1836" s="203"/>
      <c r="I1836" s="93"/>
      <c r="J1836" s="93"/>
      <c r="K1836" s="93"/>
      <c r="L1836" s="93"/>
      <c r="M1836" s="93"/>
      <c r="N1836" s="93"/>
      <c r="O1836" s="93"/>
      <c r="P1836" s="93"/>
      <c r="Q1836" s="93"/>
      <c r="R1836" s="93"/>
      <c r="S1836" s="93"/>
      <c r="T1836" s="93"/>
      <c r="U1836" s="93">
        <v>399</v>
      </c>
      <c r="V1836" s="439">
        <v>46</v>
      </c>
      <c r="W1836" s="93">
        <v>399</v>
      </c>
      <c r="X1836" s="447">
        <v>51</v>
      </c>
      <c r="Y1836" s="193">
        <v>399</v>
      </c>
      <c r="Z1836" s="447">
        <v>42</v>
      </c>
      <c r="AA1836" s="186"/>
      <c r="AB1836" s="187"/>
      <c r="AC1836" s="93">
        <v>399</v>
      </c>
      <c r="AD1836" s="440">
        <v>9</v>
      </c>
      <c r="AE1836" s="93">
        <v>399</v>
      </c>
      <c r="AF1836" s="448">
        <v>11</v>
      </c>
      <c r="AG1836" s="193">
        <v>399</v>
      </c>
      <c r="AH1836" s="448">
        <v>18</v>
      </c>
      <c r="AI1836" s="186"/>
      <c r="AJ1836" s="187"/>
      <c r="AK1836" s="188"/>
      <c r="AL1836" s="93"/>
      <c r="AM1836" s="444"/>
      <c r="AN1836" s="444"/>
      <c r="AO1836" s="444"/>
      <c r="AP1836" s="444"/>
      <c r="AQ1836" s="444"/>
    </row>
    <row r="1837" spans="1:43">
      <c r="A1837" s="202"/>
      <c r="B1837" s="60"/>
      <c r="C1837" s="203"/>
      <c r="D1837" s="60"/>
      <c r="E1837" s="203"/>
      <c r="F1837" s="60"/>
      <c r="G1837" s="60"/>
      <c r="H1837" s="203"/>
      <c r="I1837" s="93"/>
      <c r="J1837" s="93"/>
      <c r="K1837" s="93"/>
      <c r="L1837" s="93"/>
      <c r="M1837" s="93"/>
      <c r="N1837" s="93"/>
      <c r="O1837" s="93"/>
      <c r="P1837" s="93"/>
      <c r="Q1837" s="93"/>
      <c r="R1837" s="93"/>
      <c r="S1837" s="93"/>
      <c r="T1837" s="93"/>
      <c r="U1837" s="93">
        <v>400</v>
      </c>
      <c r="V1837" s="439">
        <v>208</v>
      </c>
      <c r="W1837" s="93">
        <v>400</v>
      </c>
      <c r="X1837" s="447">
        <v>235</v>
      </c>
      <c r="Y1837" s="193">
        <v>400</v>
      </c>
      <c r="Z1837" s="447">
        <v>208</v>
      </c>
      <c r="AA1837" s="186"/>
      <c r="AB1837" s="187"/>
      <c r="AC1837" s="93">
        <v>400</v>
      </c>
      <c r="AD1837" s="440">
        <v>116</v>
      </c>
      <c r="AE1837" s="93">
        <v>400</v>
      </c>
      <c r="AF1837" s="448">
        <v>114</v>
      </c>
      <c r="AG1837" s="193">
        <v>400</v>
      </c>
      <c r="AH1837" s="448">
        <v>105</v>
      </c>
      <c r="AI1837" s="186"/>
      <c r="AJ1837" s="187"/>
      <c r="AK1837" s="188"/>
      <c r="AL1837" s="93"/>
      <c r="AM1837" s="444"/>
      <c r="AN1837" s="444"/>
      <c r="AO1837" s="444"/>
      <c r="AP1837" s="444"/>
      <c r="AQ1837" s="444"/>
    </row>
    <row r="1838" spans="1:43">
      <c r="A1838" s="202"/>
      <c r="B1838" s="60"/>
      <c r="C1838" s="203"/>
      <c r="D1838" s="60"/>
      <c r="E1838" s="203"/>
      <c r="F1838" s="60"/>
      <c r="G1838" s="60"/>
      <c r="H1838" s="203"/>
      <c r="I1838" s="93"/>
      <c r="J1838" s="93"/>
      <c r="K1838" s="93"/>
      <c r="L1838" s="93"/>
      <c r="M1838" s="93"/>
      <c r="N1838" s="93"/>
      <c r="O1838" s="93"/>
      <c r="P1838" s="93"/>
      <c r="Q1838" s="93"/>
      <c r="R1838" s="93"/>
      <c r="S1838" s="93"/>
      <c r="T1838" s="93"/>
      <c r="U1838" s="174">
        <v>401</v>
      </c>
      <c r="V1838" s="439">
        <v>112</v>
      </c>
      <c r="W1838" s="174">
        <v>401</v>
      </c>
      <c r="X1838" s="447">
        <v>112</v>
      </c>
      <c r="Y1838" s="193">
        <v>401</v>
      </c>
      <c r="Z1838" s="447">
        <v>93</v>
      </c>
      <c r="AA1838" s="186"/>
      <c r="AB1838" s="187"/>
      <c r="AC1838" s="174">
        <v>401</v>
      </c>
      <c r="AD1838" s="440">
        <v>20</v>
      </c>
      <c r="AE1838" s="174">
        <v>401</v>
      </c>
      <c r="AF1838" s="448">
        <v>18</v>
      </c>
      <c r="AG1838" s="193">
        <v>401</v>
      </c>
      <c r="AH1838" s="448">
        <v>21</v>
      </c>
      <c r="AI1838" s="186"/>
      <c r="AJ1838" s="187"/>
      <c r="AK1838" s="188"/>
      <c r="AL1838" s="93"/>
      <c r="AM1838" s="444"/>
      <c r="AN1838" s="444"/>
      <c r="AO1838" s="444"/>
      <c r="AP1838" s="444"/>
      <c r="AQ1838" s="444"/>
    </row>
    <row r="1839" spans="1:43">
      <c r="A1839" s="202"/>
      <c r="B1839" s="60"/>
      <c r="C1839" s="203"/>
      <c r="D1839" s="60"/>
      <c r="E1839" s="203"/>
      <c r="F1839" s="60"/>
      <c r="G1839" s="60"/>
      <c r="H1839" s="203"/>
      <c r="I1839" s="93"/>
      <c r="J1839" s="93"/>
      <c r="K1839" s="93"/>
      <c r="L1839" s="93"/>
      <c r="M1839" s="93"/>
      <c r="N1839" s="93"/>
      <c r="O1839" s="93"/>
      <c r="P1839" s="93"/>
      <c r="Q1839" s="93"/>
      <c r="R1839" s="93"/>
      <c r="S1839" s="93"/>
      <c r="T1839" s="93"/>
      <c r="U1839" s="93">
        <v>402</v>
      </c>
      <c r="V1839" s="439">
        <v>760</v>
      </c>
      <c r="W1839" s="93">
        <v>402</v>
      </c>
      <c r="X1839" s="447">
        <v>771</v>
      </c>
      <c r="Y1839" s="193">
        <v>402</v>
      </c>
      <c r="Z1839" s="447">
        <v>735</v>
      </c>
      <c r="AA1839" s="186"/>
      <c r="AB1839" s="187"/>
      <c r="AC1839" s="93">
        <v>402</v>
      </c>
      <c r="AD1839" s="440">
        <v>186</v>
      </c>
      <c r="AE1839" s="93">
        <v>402</v>
      </c>
      <c r="AF1839" s="448">
        <v>182</v>
      </c>
      <c r="AG1839" s="193">
        <v>402</v>
      </c>
      <c r="AH1839" s="448">
        <v>176</v>
      </c>
      <c r="AI1839" s="186"/>
      <c r="AJ1839" s="187"/>
      <c r="AK1839" s="188"/>
      <c r="AL1839" s="93"/>
      <c r="AM1839" s="444"/>
      <c r="AN1839" s="444"/>
      <c r="AO1839" s="444"/>
      <c r="AP1839" s="444"/>
      <c r="AQ1839" s="444"/>
    </row>
    <row r="1840" spans="1:43">
      <c r="A1840" s="202"/>
      <c r="B1840" s="60"/>
      <c r="C1840" s="203"/>
      <c r="D1840" s="60"/>
      <c r="E1840" s="203"/>
      <c r="F1840" s="60"/>
      <c r="G1840" s="60"/>
      <c r="H1840" s="203"/>
      <c r="I1840" s="93"/>
      <c r="J1840" s="93"/>
      <c r="K1840" s="93"/>
      <c r="L1840" s="93"/>
      <c r="M1840" s="93"/>
      <c r="N1840" s="93"/>
      <c r="O1840" s="93"/>
      <c r="P1840" s="93"/>
      <c r="Q1840" s="93"/>
      <c r="R1840" s="93"/>
      <c r="S1840" s="93"/>
      <c r="T1840" s="93"/>
      <c r="U1840" s="93">
        <v>403</v>
      </c>
      <c r="V1840" s="439">
        <v>90</v>
      </c>
      <c r="W1840" s="93">
        <v>403</v>
      </c>
      <c r="X1840" s="447">
        <v>93</v>
      </c>
      <c r="Y1840" s="193">
        <v>403</v>
      </c>
      <c r="Z1840" s="447">
        <v>90</v>
      </c>
      <c r="AA1840" s="186"/>
      <c r="AB1840" s="187"/>
      <c r="AC1840" s="93">
        <v>403</v>
      </c>
      <c r="AD1840" s="440">
        <v>19</v>
      </c>
      <c r="AE1840" s="93">
        <v>403</v>
      </c>
      <c r="AF1840" s="448">
        <v>21</v>
      </c>
      <c r="AG1840" s="193">
        <v>403</v>
      </c>
      <c r="AH1840" s="448">
        <v>14</v>
      </c>
      <c r="AI1840" s="186"/>
      <c r="AJ1840" s="187"/>
      <c r="AK1840" s="188"/>
      <c r="AL1840" s="93"/>
      <c r="AM1840" s="444"/>
      <c r="AN1840" s="444"/>
      <c r="AO1840" s="444"/>
      <c r="AP1840" s="444"/>
      <c r="AQ1840" s="444"/>
    </row>
    <row r="1841" spans="1:43">
      <c r="A1841" s="202"/>
      <c r="B1841" s="60"/>
      <c r="C1841" s="203"/>
      <c r="D1841" s="60"/>
      <c r="E1841" s="203"/>
      <c r="F1841" s="60"/>
      <c r="G1841" s="60"/>
      <c r="H1841" s="203"/>
      <c r="I1841" s="93"/>
      <c r="J1841" s="93"/>
      <c r="K1841" s="93"/>
      <c r="L1841" s="93"/>
      <c r="M1841" s="93"/>
      <c r="N1841" s="93"/>
      <c r="O1841" s="93"/>
      <c r="P1841" s="93"/>
      <c r="Q1841" s="93"/>
      <c r="R1841" s="93"/>
      <c r="S1841" s="93"/>
      <c r="T1841" s="93"/>
      <c r="U1841" s="93">
        <v>404</v>
      </c>
      <c r="V1841" s="439">
        <v>342</v>
      </c>
      <c r="W1841" s="93">
        <v>404</v>
      </c>
      <c r="X1841" s="447">
        <v>308</v>
      </c>
      <c r="Y1841" s="193">
        <v>404</v>
      </c>
      <c r="Z1841" s="447">
        <v>310</v>
      </c>
      <c r="AA1841" s="186"/>
      <c r="AB1841" s="187"/>
      <c r="AC1841" s="93">
        <v>404</v>
      </c>
      <c r="AD1841" s="440">
        <v>96</v>
      </c>
      <c r="AE1841" s="93">
        <v>404</v>
      </c>
      <c r="AF1841" s="448">
        <v>125</v>
      </c>
      <c r="AG1841" s="193">
        <v>404</v>
      </c>
      <c r="AH1841" s="448">
        <v>101</v>
      </c>
      <c r="AI1841" s="186"/>
      <c r="AJ1841" s="187"/>
      <c r="AK1841" s="188"/>
      <c r="AL1841" s="93"/>
      <c r="AM1841" s="444"/>
      <c r="AN1841" s="444"/>
      <c r="AO1841" s="444"/>
      <c r="AP1841" s="444"/>
      <c r="AQ1841" s="444"/>
    </row>
    <row r="1842" spans="1:43">
      <c r="A1842" s="202"/>
      <c r="B1842" s="60"/>
      <c r="C1842" s="203"/>
      <c r="D1842" s="60"/>
      <c r="E1842" s="203"/>
      <c r="F1842" s="60"/>
      <c r="G1842" s="60"/>
      <c r="H1842" s="203"/>
      <c r="I1842" s="93"/>
      <c r="J1842" s="93"/>
      <c r="K1842" s="93"/>
      <c r="L1842" s="93"/>
      <c r="M1842" s="93"/>
      <c r="N1842" s="93"/>
      <c r="O1842" s="93"/>
      <c r="P1842" s="93"/>
      <c r="Q1842" s="93"/>
      <c r="R1842" s="93"/>
      <c r="S1842" s="93"/>
      <c r="T1842" s="93"/>
      <c r="U1842" s="93">
        <v>405</v>
      </c>
      <c r="V1842" s="439">
        <v>445</v>
      </c>
      <c r="W1842" s="93">
        <v>405</v>
      </c>
      <c r="X1842" s="447">
        <v>470</v>
      </c>
      <c r="Y1842" s="193">
        <v>405</v>
      </c>
      <c r="Z1842" s="447">
        <v>498</v>
      </c>
      <c r="AA1842" s="186"/>
      <c r="AB1842" s="187"/>
      <c r="AC1842" s="93">
        <v>405</v>
      </c>
      <c r="AD1842" s="440">
        <v>76</v>
      </c>
      <c r="AE1842" s="93">
        <v>405</v>
      </c>
      <c r="AF1842" s="448">
        <v>83</v>
      </c>
      <c r="AG1842" s="193">
        <v>405</v>
      </c>
      <c r="AH1842" s="448">
        <v>90</v>
      </c>
      <c r="AI1842" s="186"/>
      <c r="AJ1842" s="187"/>
      <c r="AK1842" s="188"/>
      <c r="AL1842" s="93"/>
      <c r="AM1842" s="444"/>
      <c r="AN1842" s="444"/>
      <c r="AO1842" s="444"/>
      <c r="AP1842" s="444"/>
      <c r="AQ1842" s="444"/>
    </row>
    <row r="1843" spans="1:43">
      <c r="A1843" s="202"/>
      <c r="B1843" s="60"/>
      <c r="C1843" s="203"/>
      <c r="D1843" s="60"/>
      <c r="E1843" s="203"/>
      <c r="F1843" s="60"/>
      <c r="G1843" s="60"/>
      <c r="H1843" s="203"/>
      <c r="I1843" s="93"/>
      <c r="J1843" s="93"/>
      <c r="K1843" s="93"/>
      <c r="L1843" s="93"/>
      <c r="M1843" s="93"/>
      <c r="N1843" s="93"/>
      <c r="O1843" s="93"/>
      <c r="P1843" s="93"/>
      <c r="Q1843" s="93"/>
      <c r="R1843" s="93"/>
      <c r="S1843" s="93"/>
      <c r="T1843" s="93"/>
      <c r="U1843" s="93">
        <v>407</v>
      </c>
      <c r="V1843" s="439">
        <v>316</v>
      </c>
      <c r="W1843" s="93">
        <v>407</v>
      </c>
      <c r="X1843" s="447">
        <v>332</v>
      </c>
      <c r="Y1843" s="193">
        <v>407</v>
      </c>
      <c r="Z1843" s="447">
        <v>351</v>
      </c>
      <c r="AA1843" s="186"/>
      <c r="AB1843" s="187"/>
      <c r="AC1843" s="93">
        <v>407</v>
      </c>
      <c r="AD1843" s="440">
        <v>98</v>
      </c>
      <c r="AE1843" s="93">
        <v>407</v>
      </c>
      <c r="AF1843" s="448">
        <v>117</v>
      </c>
      <c r="AG1843" s="193">
        <v>407</v>
      </c>
      <c r="AH1843" s="448">
        <v>109</v>
      </c>
      <c r="AI1843" s="186"/>
      <c r="AJ1843" s="187"/>
      <c r="AK1843" s="188"/>
      <c r="AL1843" s="93"/>
      <c r="AM1843" s="444"/>
      <c r="AN1843" s="444"/>
      <c r="AO1843" s="444"/>
      <c r="AP1843" s="444"/>
      <c r="AQ1843" s="444"/>
    </row>
    <row r="1844" spans="1:43">
      <c r="A1844" s="202"/>
      <c r="B1844" s="60"/>
      <c r="C1844" s="203"/>
      <c r="D1844" s="60"/>
      <c r="E1844" s="203"/>
      <c r="F1844" s="60"/>
      <c r="G1844" s="60"/>
      <c r="H1844" s="203"/>
      <c r="I1844" s="93"/>
      <c r="J1844" s="93"/>
      <c r="K1844" s="93"/>
      <c r="L1844" s="93"/>
      <c r="M1844" s="93"/>
      <c r="N1844" s="93"/>
      <c r="O1844" s="93"/>
      <c r="P1844" s="93"/>
      <c r="Q1844" s="93"/>
      <c r="R1844" s="93"/>
      <c r="S1844" s="93"/>
      <c r="T1844" s="93"/>
      <c r="U1844" s="93">
        <v>408</v>
      </c>
      <c r="V1844" s="439">
        <v>143</v>
      </c>
      <c r="W1844" s="93">
        <v>408</v>
      </c>
      <c r="X1844" s="447">
        <v>158</v>
      </c>
      <c r="Y1844" s="193">
        <v>408</v>
      </c>
      <c r="Z1844" s="447">
        <v>174</v>
      </c>
      <c r="AA1844" s="186"/>
      <c r="AB1844" s="187"/>
      <c r="AC1844" s="93">
        <v>408</v>
      </c>
      <c r="AD1844" s="440">
        <v>58</v>
      </c>
      <c r="AE1844" s="93">
        <v>408</v>
      </c>
      <c r="AF1844" s="448">
        <v>57</v>
      </c>
      <c r="AG1844" s="193">
        <v>408</v>
      </c>
      <c r="AH1844" s="448">
        <v>48</v>
      </c>
      <c r="AI1844" s="186"/>
      <c r="AJ1844" s="187"/>
      <c r="AK1844" s="188"/>
      <c r="AL1844" s="93"/>
      <c r="AM1844" s="444"/>
      <c r="AN1844" s="444"/>
      <c r="AO1844" s="444"/>
      <c r="AP1844" s="444"/>
      <c r="AQ1844" s="444"/>
    </row>
    <row r="1845" spans="1:43">
      <c r="A1845" s="93"/>
      <c r="B1845" s="93"/>
      <c r="C1845" s="93"/>
      <c r="D1845" s="93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3"/>
      <c r="R1845" s="93"/>
      <c r="S1845" s="93"/>
      <c r="T1845" s="93"/>
      <c r="U1845" s="93">
        <v>409</v>
      </c>
      <c r="V1845" s="439">
        <v>928</v>
      </c>
      <c r="W1845" s="93">
        <v>409</v>
      </c>
      <c r="X1845" s="447">
        <v>965</v>
      </c>
      <c r="Y1845" s="193">
        <v>409</v>
      </c>
      <c r="Z1845" s="447">
        <v>962</v>
      </c>
      <c r="AA1845" s="186"/>
      <c r="AB1845" s="187"/>
      <c r="AC1845" s="93">
        <v>409</v>
      </c>
      <c r="AD1845" s="440">
        <v>191</v>
      </c>
      <c r="AE1845" s="93">
        <v>409</v>
      </c>
      <c r="AF1845" s="448">
        <v>190</v>
      </c>
      <c r="AG1845" s="193">
        <v>409</v>
      </c>
      <c r="AH1845" s="448">
        <v>190</v>
      </c>
      <c r="AI1845" s="186"/>
      <c r="AJ1845" s="187"/>
      <c r="AK1845" s="188"/>
      <c r="AL1845" s="93"/>
      <c r="AM1845" s="444"/>
      <c r="AN1845" s="444"/>
      <c r="AO1845" s="444"/>
      <c r="AP1845" s="444"/>
      <c r="AQ1845" s="444"/>
    </row>
    <row r="1846" spans="1:43">
      <c r="A1846" s="93"/>
      <c r="B1846" s="93"/>
      <c r="C1846" s="93"/>
      <c r="D1846" s="93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3"/>
      <c r="R1846" s="93"/>
      <c r="S1846" s="93"/>
      <c r="T1846" s="93"/>
      <c r="U1846" s="93">
        <v>410</v>
      </c>
      <c r="V1846" s="439">
        <v>152</v>
      </c>
      <c r="W1846" s="93">
        <v>410</v>
      </c>
      <c r="X1846" s="447">
        <v>138</v>
      </c>
      <c r="Y1846" s="193">
        <v>410</v>
      </c>
      <c r="Z1846" s="447">
        <v>161</v>
      </c>
      <c r="AA1846" s="186"/>
      <c r="AB1846" s="187"/>
      <c r="AC1846" s="93">
        <v>410</v>
      </c>
      <c r="AD1846" s="440">
        <v>60</v>
      </c>
      <c r="AE1846" s="93">
        <v>410</v>
      </c>
      <c r="AF1846" s="448">
        <v>78</v>
      </c>
      <c r="AG1846" s="193">
        <v>410</v>
      </c>
      <c r="AH1846" s="448">
        <v>83</v>
      </c>
      <c r="AI1846" s="186"/>
      <c r="AJ1846" s="187"/>
      <c r="AK1846" s="188"/>
      <c r="AL1846" s="93"/>
      <c r="AM1846" s="444"/>
      <c r="AN1846" s="444"/>
      <c r="AO1846" s="444"/>
      <c r="AP1846" s="444"/>
      <c r="AQ1846" s="444"/>
    </row>
    <row r="1847" spans="1:43">
      <c r="A1847" s="173"/>
      <c r="B1847" s="173"/>
      <c r="C1847" s="173"/>
      <c r="D1847" s="173"/>
      <c r="E1847" s="173"/>
      <c r="F1847" s="173"/>
      <c r="G1847" s="173"/>
      <c r="H1847" s="173"/>
      <c r="I1847" s="173"/>
      <c r="J1847" s="173"/>
      <c r="K1847" s="173"/>
      <c r="L1847" s="173"/>
      <c r="M1847" s="173"/>
      <c r="N1847" s="93"/>
      <c r="O1847" s="93"/>
      <c r="P1847" s="93"/>
      <c r="Q1847" s="93"/>
      <c r="R1847" s="93"/>
      <c r="S1847" s="93"/>
      <c r="T1847" s="93"/>
      <c r="U1847" s="93">
        <v>411</v>
      </c>
      <c r="V1847" s="439">
        <v>67</v>
      </c>
      <c r="W1847" s="93">
        <v>411</v>
      </c>
      <c r="X1847" s="447">
        <v>62</v>
      </c>
      <c r="Y1847" s="193">
        <v>411</v>
      </c>
      <c r="Z1847" s="447">
        <v>61</v>
      </c>
      <c r="AA1847" s="186"/>
      <c r="AB1847" s="187"/>
      <c r="AC1847" s="93">
        <v>411</v>
      </c>
      <c r="AD1847" s="440">
        <v>46</v>
      </c>
      <c r="AE1847" s="93">
        <v>411</v>
      </c>
      <c r="AF1847" s="448">
        <v>31</v>
      </c>
      <c r="AG1847" s="193">
        <v>411</v>
      </c>
      <c r="AH1847" s="448">
        <v>32</v>
      </c>
      <c r="AI1847" s="186"/>
      <c r="AJ1847" s="187"/>
      <c r="AK1847" s="188"/>
      <c r="AL1847" s="93"/>
      <c r="AM1847" s="444"/>
      <c r="AN1847" s="444"/>
      <c r="AO1847" s="444"/>
      <c r="AP1847" s="444"/>
      <c r="AQ1847" s="444"/>
    </row>
    <row r="1848" spans="1:43">
      <c r="A1848" s="173"/>
      <c r="B1848" s="173"/>
      <c r="C1848" s="173"/>
      <c r="D1848" s="173"/>
      <c r="E1848" s="173"/>
      <c r="F1848" s="173"/>
      <c r="G1848" s="173"/>
      <c r="H1848" s="173"/>
      <c r="I1848" s="173"/>
      <c r="J1848" s="173"/>
      <c r="K1848" s="173"/>
      <c r="L1848" s="173"/>
      <c r="M1848" s="173"/>
      <c r="N1848" s="93"/>
      <c r="O1848" s="93"/>
      <c r="P1848" s="93"/>
      <c r="Q1848" s="93"/>
      <c r="R1848" s="93"/>
      <c r="S1848" s="93"/>
      <c r="T1848" s="93"/>
      <c r="U1848" s="93">
        <v>412</v>
      </c>
      <c r="V1848" s="439">
        <v>73</v>
      </c>
      <c r="W1848" s="93">
        <v>412</v>
      </c>
      <c r="X1848" s="447">
        <v>86</v>
      </c>
      <c r="Y1848" s="193">
        <v>412</v>
      </c>
      <c r="Z1848" s="447">
        <v>101</v>
      </c>
      <c r="AA1848" s="186"/>
      <c r="AB1848" s="187"/>
      <c r="AC1848" s="93">
        <v>412</v>
      </c>
      <c r="AD1848" s="440">
        <v>41</v>
      </c>
      <c r="AE1848" s="93">
        <v>412</v>
      </c>
      <c r="AF1848" s="448">
        <v>35</v>
      </c>
      <c r="AG1848" s="193">
        <v>412</v>
      </c>
      <c r="AH1848" s="448">
        <v>38</v>
      </c>
      <c r="AI1848" s="186"/>
      <c r="AJ1848" s="187"/>
      <c r="AK1848" s="188"/>
      <c r="AL1848" s="93"/>
      <c r="AM1848" s="444"/>
      <c r="AN1848" s="444"/>
      <c r="AO1848" s="444"/>
      <c r="AP1848" s="444"/>
      <c r="AQ1848" s="444"/>
    </row>
    <row r="1849" spans="1:43">
      <c r="A1849" s="93"/>
      <c r="B1849" s="118"/>
      <c r="C1849" s="118"/>
      <c r="D1849" s="118"/>
      <c r="E1849" s="118"/>
      <c r="F1849" s="118"/>
      <c r="G1849" s="118"/>
      <c r="H1849" s="118"/>
      <c r="I1849" s="118"/>
      <c r="J1849" s="93"/>
      <c r="K1849" s="93"/>
      <c r="L1849" s="93"/>
      <c r="M1849" s="93"/>
      <c r="N1849" s="93"/>
      <c r="O1849" s="93"/>
      <c r="P1849" s="93"/>
      <c r="Q1849" s="93"/>
      <c r="R1849" s="93"/>
      <c r="S1849" s="93"/>
      <c r="T1849" s="93"/>
      <c r="U1849" s="93">
        <v>413</v>
      </c>
      <c r="V1849" s="439">
        <v>952</v>
      </c>
      <c r="W1849" s="93">
        <v>413</v>
      </c>
      <c r="X1849" s="447">
        <v>944</v>
      </c>
      <c r="Y1849" s="193">
        <v>413</v>
      </c>
      <c r="Z1849" s="447">
        <v>960</v>
      </c>
      <c r="AA1849" s="186"/>
      <c r="AB1849" s="187"/>
      <c r="AC1849" s="93">
        <v>413</v>
      </c>
      <c r="AD1849" s="440">
        <v>245</v>
      </c>
      <c r="AE1849" s="93">
        <v>413</v>
      </c>
      <c r="AF1849" s="448">
        <v>218</v>
      </c>
      <c r="AG1849" s="193">
        <v>413</v>
      </c>
      <c r="AH1849" s="448">
        <v>192</v>
      </c>
      <c r="AI1849" s="186"/>
      <c r="AJ1849" s="187"/>
      <c r="AK1849" s="188"/>
      <c r="AL1849" s="93"/>
      <c r="AM1849" s="444"/>
      <c r="AN1849" s="444"/>
      <c r="AO1849" s="444"/>
      <c r="AP1849" s="444"/>
      <c r="AQ1849" s="444"/>
    </row>
    <row r="1850" spans="1:43">
      <c r="A1850" s="118"/>
      <c r="B1850" s="118"/>
      <c r="C1850" s="118"/>
      <c r="D1850" s="118"/>
      <c r="E1850" s="118"/>
      <c r="F1850" s="118"/>
      <c r="G1850" s="118"/>
      <c r="H1850" s="118"/>
      <c r="I1850" s="118"/>
      <c r="J1850" s="93"/>
      <c r="K1850" s="93"/>
      <c r="L1850" s="93"/>
      <c r="M1850" s="93"/>
      <c r="N1850" s="93"/>
      <c r="O1850" s="93"/>
      <c r="P1850" s="93"/>
      <c r="Q1850" s="93"/>
      <c r="R1850" s="93"/>
      <c r="S1850" s="93"/>
      <c r="T1850" s="93"/>
      <c r="U1850" s="93">
        <v>415</v>
      </c>
      <c r="V1850" s="439">
        <v>375</v>
      </c>
      <c r="W1850" s="93">
        <v>415</v>
      </c>
      <c r="X1850" s="447">
        <v>394</v>
      </c>
      <c r="Y1850" s="193">
        <v>415</v>
      </c>
      <c r="Z1850" s="447">
        <v>386</v>
      </c>
      <c r="AA1850" s="186"/>
      <c r="AB1850" s="187"/>
      <c r="AC1850" s="93">
        <v>415</v>
      </c>
      <c r="AD1850" s="440">
        <v>100</v>
      </c>
      <c r="AE1850" s="93">
        <v>415</v>
      </c>
      <c r="AF1850" s="448">
        <v>96</v>
      </c>
      <c r="AG1850" s="193">
        <v>415</v>
      </c>
      <c r="AH1850" s="448">
        <v>89</v>
      </c>
      <c r="AI1850" s="186"/>
      <c r="AJ1850" s="187"/>
      <c r="AK1850" s="188"/>
      <c r="AL1850" s="93"/>
      <c r="AM1850" s="444"/>
      <c r="AN1850" s="444"/>
      <c r="AO1850" s="444"/>
      <c r="AP1850" s="444"/>
      <c r="AQ1850" s="444"/>
    </row>
    <row r="1851" spans="1:43">
      <c r="A1851" s="93"/>
      <c r="B1851" s="93"/>
      <c r="C1851" s="93"/>
      <c r="D1851" s="93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3"/>
      <c r="R1851" s="93"/>
      <c r="S1851" s="93"/>
      <c r="T1851" s="93"/>
      <c r="U1851" s="93">
        <v>416</v>
      </c>
      <c r="V1851" s="439">
        <v>321</v>
      </c>
      <c r="W1851" s="93">
        <v>416</v>
      </c>
      <c r="X1851" s="447">
        <v>352</v>
      </c>
      <c r="Y1851" s="193">
        <v>416</v>
      </c>
      <c r="Z1851" s="447">
        <v>206</v>
      </c>
      <c r="AA1851" s="186"/>
      <c r="AB1851" s="187"/>
      <c r="AC1851" s="93">
        <v>416</v>
      </c>
      <c r="AD1851" s="440">
        <v>101</v>
      </c>
      <c r="AE1851" s="93">
        <v>416</v>
      </c>
      <c r="AF1851" s="448">
        <v>158</v>
      </c>
      <c r="AG1851" s="193">
        <v>416</v>
      </c>
      <c r="AH1851" s="448">
        <v>134</v>
      </c>
      <c r="AI1851" s="186"/>
      <c r="AJ1851" s="187"/>
      <c r="AK1851" s="188"/>
      <c r="AL1851" s="93"/>
      <c r="AM1851" s="444"/>
      <c r="AN1851" s="444"/>
      <c r="AO1851" s="444"/>
      <c r="AP1851" s="444"/>
      <c r="AQ1851" s="444"/>
    </row>
    <row r="1852" spans="1:43">
      <c r="A1852" s="93"/>
      <c r="B1852" s="93"/>
      <c r="C1852" s="93"/>
      <c r="D1852" s="93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3"/>
      <c r="R1852" s="93"/>
      <c r="S1852" s="93"/>
      <c r="T1852" s="93"/>
      <c r="U1852" s="93">
        <v>417</v>
      </c>
      <c r="V1852" s="439">
        <v>245</v>
      </c>
      <c r="W1852" s="93">
        <v>417</v>
      </c>
      <c r="X1852" s="447">
        <v>249</v>
      </c>
      <c r="Y1852" s="193">
        <v>417</v>
      </c>
      <c r="Z1852" s="447">
        <v>248</v>
      </c>
      <c r="AA1852" s="186"/>
      <c r="AB1852" s="187"/>
      <c r="AC1852" s="93">
        <v>417</v>
      </c>
      <c r="AD1852" s="440">
        <v>136</v>
      </c>
      <c r="AE1852" s="93">
        <v>417</v>
      </c>
      <c r="AF1852" s="448">
        <v>149</v>
      </c>
      <c r="AG1852" s="193">
        <v>417</v>
      </c>
      <c r="AH1852" s="448">
        <v>135</v>
      </c>
      <c r="AI1852" s="186"/>
      <c r="AJ1852" s="187"/>
      <c r="AK1852" s="188"/>
      <c r="AL1852" s="93"/>
      <c r="AM1852" s="444"/>
      <c r="AN1852" s="444"/>
      <c r="AO1852" s="444"/>
      <c r="AP1852" s="444"/>
      <c r="AQ1852" s="444"/>
    </row>
    <row r="1853" spans="1:43">
      <c r="A1853" s="93"/>
      <c r="B1853" s="93"/>
      <c r="C1853" s="93"/>
      <c r="D1853" s="93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3"/>
      <c r="R1853" s="93"/>
      <c r="S1853" s="93"/>
      <c r="T1853" s="93"/>
      <c r="U1853" s="93">
        <v>418</v>
      </c>
      <c r="V1853" s="439">
        <v>703</v>
      </c>
      <c r="W1853" s="93">
        <v>418</v>
      </c>
      <c r="X1853" s="447">
        <v>724</v>
      </c>
      <c r="Y1853" s="193">
        <v>418</v>
      </c>
      <c r="Z1853" s="447">
        <v>683</v>
      </c>
      <c r="AA1853" s="186"/>
      <c r="AB1853" s="187"/>
      <c r="AC1853" s="93">
        <v>418</v>
      </c>
      <c r="AD1853" s="440">
        <v>273</v>
      </c>
      <c r="AE1853" s="93">
        <v>418</v>
      </c>
      <c r="AF1853" s="448">
        <v>301</v>
      </c>
      <c r="AG1853" s="193">
        <v>418</v>
      </c>
      <c r="AH1853" s="448">
        <v>322</v>
      </c>
      <c r="AI1853" s="186"/>
      <c r="AJ1853" s="187"/>
      <c r="AK1853" s="188"/>
      <c r="AL1853" s="93"/>
      <c r="AM1853" s="444"/>
      <c r="AN1853" s="444"/>
      <c r="AO1853" s="444"/>
      <c r="AP1853" s="444"/>
      <c r="AQ1853" s="444"/>
    </row>
    <row r="1854" spans="1:43">
      <c r="A1854" s="93"/>
      <c r="B1854" s="93"/>
      <c r="C1854" s="93"/>
      <c r="D1854" s="93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3"/>
      <c r="R1854" s="93"/>
      <c r="S1854" s="93"/>
      <c r="T1854" s="93"/>
      <c r="U1854" s="93">
        <v>419</v>
      </c>
      <c r="V1854" s="439">
        <v>115</v>
      </c>
      <c r="W1854" s="93">
        <v>419</v>
      </c>
      <c r="X1854" s="447">
        <v>132</v>
      </c>
      <c r="Y1854" s="193">
        <v>419</v>
      </c>
      <c r="Z1854" s="447">
        <v>103</v>
      </c>
      <c r="AA1854" s="186"/>
      <c r="AB1854" s="187"/>
      <c r="AC1854" s="93">
        <v>419</v>
      </c>
      <c r="AD1854" s="440">
        <v>64</v>
      </c>
      <c r="AE1854" s="93">
        <v>419</v>
      </c>
      <c r="AF1854" s="448">
        <v>35</v>
      </c>
      <c r="AG1854" s="193">
        <v>419</v>
      </c>
      <c r="AH1854" s="448">
        <v>41</v>
      </c>
      <c r="AI1854" s="186"/>
      <c r="AJ1854" s="187"/>
      <c r="AK1854" s="188"/>
      <c r="AL1854" s="93"/>
      <c r="AM1854" s="444"/>
      <c r="AN1854" s="444"/>
      <c r="AO1854" s="444"/>
      <c r="AP1854" s="444"/>
      <c r="AQ1854" s="444"/>
    </row>
    <row r="1855" spans="1:43">
      <c r="A1855" s="93"/>
      <c r="B1855" s="93"/>
      <c r="C1855" s="93"/>
      <c r="D1855" s="93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3"/>
      <c r="R1855" s="93"/>
      <c r="S1855" s="93"/>
      <c r="T1855" s="93"/>
      <c r="U1855" s="93">
        <v>420</v>
      </c>
      <c r="V1855" s="439">
        <v>253</v>
      </c>
      <c r="W1855" s="93">
        <v>420</v>
      </c>
      <c r="X1855" s="447">
        <v>281</v>
      </c>
      <c r="Y1855" s="193">
        <v>420</v>
      </c>
      <c r="Z1855" s="447">
        <v>239</v>
      </c>
      <c r="AA1855" s="186"/>
      <c r="AB1855" s="187"/>
      <c r="AC1855" s="93">
        <v>420</v>
      </c>
      <c r="AD1855" s="440">
        <v>76</v>
      </c>
      <c r="AE1855" s="93">
        <v>420</v>
      </c>
      <c r="AF1855" s="448">
        <v>71</v>
      </c>
      <c r="AG1855" s="193">
        <v>420</v>
      </c>
      <c r="AH1855" s="448">
        <v>71</v>
      </c>
      <c r="AI1855" s="186"/>
      <c r="AJ1855" s="187"/>
      <c r="AK1855" s="188"/>
      <c r="AL1855" s="93"/>
      <c r="AM1855" s="444"/>
      <c r="AN1855" s="444"/>
      <c r="AO1855" s="444"/>
      <c r="AP1855" s="444"/>
      <c r="AQ1855" s="444"/>
    </row>
    <row r="1856" spans="1:43">
      <c r="A1856" s="93"/>
      <c r="B1856" s="93"/>
      <c r="C1856" s="93"/>
      <c r="D1856" s="93"/>
      <c r="E1856" s="93"/>
      <c r="F1856" s="93"/>
      <c r="G1856" s="93"/>
      <c r="H1856" s="93"/>
      <c r="I1856" s="102"/>
      <c r="J1856" s="178"/>
      <c r="K1856" s="178"/>
      <c r="L1856" s="178"/>
      <c r="M1856" s="93"/>
      <c r="N1856" s="93"/>
      <c r="O1856" s="93"/>
      <c r="P1856" s="93"/>
      <c r="Q1856" s="93"/>
      <c r="R1856" s="93"/>
      <c r="S1856" s="93"/>
      <c r="T1856" s="93"/>
      <c r="U1856" s="93">
        <v>421</v>
      </c>
      <c r="V1856" s="439">
        <v>101</v>
      </c>
      <c r="W1856" s="93">
        <v>421</v>
      </c>
      <c r="X1856" s="447">
        <v>114</v>
      </c>
      <c r="Y1856" s="193">
        <v>421</v>
      </c>
      <c r="Z1856" s="447">
        <v>122</v>
      </c>
      <c r="AA1856" s="186"/>
      <c r="AB1856" s="187"/>
      <c r="AC1856" s="93">
        <v>421</v>
      </c>
      <c r="AD1856" s="440">
        <v>49</v>
      </c>
      <c r="AE1856" s="93">
        <v>421</v>
      </c>
      <c r="AF1856" s="448">
        <v>36</v>
      </c>
      <c r="AG1856" s="193">
        <v>421</v>
      </c>
      <c r="AH1856" s="448">
        <v>43</v>
      </c>
      <c r="AI1856" s="186"/>
      <c r="AJ1856" s="187"/>
      <c r="AK1856" s="188"/>
      <c r="AL1856" s="93"/>
      <c r="AM1856" s="444"/>
      <c r="AN1856" s="444"/>
      <c r="AO1856" s="444"/>
      <c r="AP1856" s="444"/>
      <c r="AQ1856" s="444"/>
    </row>
    <row r="1857" spans="1:43">
      <c r="A1857" s="93"/>
      <c r="B1857" s="93"/>
      <c r="C1857" s="93"/>
      <c r="D1857" s="102"/>
      <c r="E1857" s="190"/>
      <c r="F1857" s="93"/>
      <c r="G1857" s="93"/>
      <c r="H1857" s="93"/>
      <c r="I1857" s="102"/>
      <c r="J1857" s="209"/>
      <c r="K1857" s="178"/>
      <c r="L1857" s="178"/>
      <c r="M1857" s="93"/>
      <c r="N1857" s="93"/>
      <c r="O1857" s="93"/>
      <c r="P1857" s="93"/>
      <c r="Q1857" s="93"/>
      <c r="R1857" s="93"/>
      <c r="S1857" s="93"/>
      <c r="T1857" s="93"/>
      <c r="U1857" s="93">
        <v>422</v>
      </c>
      <c r="V1857" s="439">
        <v>79</v>
      </c>
      <c r="W1857" s="93">
        <v>422</v>
      </c>
      <c r="X1857" s="447">
        <v>76</v>
      </c>
      <c r="Y1857" s="193">
        <v>422</v>
      </c>
      <c r="Z1857" s="447">
        <v>67</v>
      </c>
      <c r="AA1857" s="186"/>
      <c r="AB1857" s="187"/>
      <c r="AC1857" s="93">
        <v>422</v>
      </c>
      <c r="AD1857" s="440">
        <v>29</v>
      </c>
      <c r="AE1857" s="93">
        <v>422</v>
      </c>
      <c r="AF1857" s="448">
        <v>23</v>
      </c>
      <c r="AG1857" s="193">
        <v>422</v>
      </c>
      <c r="AH1857" s="448">
        <v>29</v>
      </c>
      <c r="AI1857" s="186"/>
      <c r="AJ1857" s="187"/>
      <c r="AK1857" s="188"/>
      <c r="AL1857" s="93"/>
      <c r="AM1857" s="444"/>
      <c r="AN1857" s="444"/>
      <c r="AO1857" s="444"/>
      <c r="AP1857" s="444"/>
      <c r="AQ1857" s="444"/>
    </row>
    <row r="1858" spans="1:43">
      <c r="A1858" s="93"/>
      <c r="B1858" s="93"/>
      <c r="C1858" s="93"/>
      <c r="D1858" s="210"/>
      <c r="E1858" s="190"/>
      <c r="F1858" s="93"/>
      <c r="G1858" s="93"/>
      <c r="H1858" s="102"/>
      <c r="I1858" s="209"/>
      <c r="J1858" s="209"/>
      <c r="K1858" s="178"/>
      <c r="L1858" s="178"/>
      <c r="M1858" s="93"/>
      <c r="N1858" s="93"/>
      <c r="O1858" s="93"/>
      <c r="P1858" s="93"/>
      <c r="Q1858" s="93"/>
      <c r="R1858" s="93"/>
      <c r="S1858" s="93"/>
      <c r="T1858" s="93"/>
      <c r="U1858" s="93">
        <v>423</v>
      </c>
      <c r="V1858" s="439">
        <v>102</v>
      </c>
      <c r="W1858" s="93">
        <v>423</v>
      </c>
      <c r="X1858" s="447">
        <v>97</v>
      </c>
      <c r="Y1858" s="193">
        <v>423</v>
      </c>
      <c r="Z1858" s="447">
        <v>77</v>
      </c>
      <c r="AA1858" s="186"/>
      <c r="AB1858" s="187"/>
      <c r="AC1858" s="93">
        <v>423</v>
      </c>
      <c r="AD1858" s="440">
        <v>71</v>
      </c>
      <c r="AE1858" s="93">
        <v>423</v>
      </c>
      <c r="AF1858" s="448">
        <v>51</v>
      </c>
      <c r="AG1858" s="193">
        <v>423</v>
      </c>
      <c r="AH1858" s="448">
        <v>40</v>
      </c>
      <c r="AI1858" s="186"/>
      <c r="AJ1858" s="187"/>
      <c r="AK1858" s="188"/>
      <c r="AL1858" s="93"/>
      <c r="AM1858" s="444"/>
      <c r="AN1858" s="444"/>
      <c r="AO1858" s="444"/>
      <c r="AP1858" s="444"/>
      <c r="AQ1858" s="444"/>
    </row>
    <row r="1859" spans="1:43">
      <c r="A1859" s="102"/>
      <c r="B1859" s="93"/>
      <c r="C1859" s="93"/>
      <c r="D1859" s="93"/>
      <c r="E1859" s="190"/>
      <c r="F1859" s="178"/>
      <c r="G1859" s="189"/>
      <c r="H1859" s="102"/>
      <c r="I1859" s="102"/>
      <c r="J1859" s="209"/>
      <c r="K1859" s="178"/>
      <c r="L1859" s="178"/>
      <c r="M1859" s="93"/>
      <c r="N1859" s="93"/>
      <c r="O1859" s="93"/>
      <c r="P1859" s="93"/>
      <c r="Q1859" s="93"/>
      <c r="R1859" s="93"/>
      <c r="S1859" s="93"/>
      <c r="T1859" s="93"/>
      <c r="U1859" s="93">
        <v>426</v>
      </c>
      <c r="V1859" s="439">
        <v>93</v>
      </c>
      <c r="W1859" s="93">
        <v>426</v>
      </c>
      <c r="X1859" s="447">
        <v>93</v>
      </c>
      <c r="Y1859" s="193">
        <v>426</v>
      </c>
      <c r="Z1859" s="447">
        <v>89</v>
      </c>
      <c r="AA1859" s="186"/>
      <c r="AB1859" s="187"/>
      <c r="AC1859" s="93">
        <v>426</v>
      </c>
      <c r="AD1859" s="440">
        <v>28</v>
      </c>
      <c r="AE1859" s="93">
        <v>426</v>
      </c>
      <c r="AF1859" s="448">
        <v>28</v>
      </c>
      <c r="AG1859" s="193">
        <v>426</v>
      </c>
      <c r="AH1859" s="448">
        <v>27</v>
      </c>
      <c r="AI1859" s="186"/>
      <c r="AJ1859" s="187"/>
      <c r="AK1859" s="188"/>
      <c r="AL1859" s="93"/>
      <c r="AM1859" s="444"/>
      <c r="AN1859" s="444"/>
      <c r="AO1859" s="444"/>
      <c r="AP1859" s="444"/>
      <c r="AQ1859" s="444"/>
    </row>
    <row r="1860" spans="1:43">
      <c r="A1860" s="93"/>
      <c r="B1860" s="93"/>
      <c r="C1860" s="93"/>
      <c r="D1860" s="93"/>
      <c r="E1860" s="189"/>
      <c r="F1860" s="178"/>
      <c r="G1860" s="189"/>
      <c r="H1860" s="102"/>
      <c r="I1860" s="102"/>
      <c r="J1860" s="178"/>
      <c r="K1860" s="178"/>
      <c r="L1860" s="178"/>
      <c r="M1860" s="93"/>
      <c r="N1860" s="93"/>
      <c r="O1860" s="93"/>
      <c r="P1860" s="93"/>
      <c r="Q1860" s="93"/>
      <c r="R1860" s="93"/>
      <c r="S1860" s="93"/>
      <c r="T1860" s="93"/>
      <c r="U1860" s="93">
        <v>428</v>
      </c>
      <c r="V1860" s="439">
        <v>1717</v>
      </c>
      <c r="W1860" s="93">
        <v>428</v>
      </c>
      <c r="X1860" s="447">
        <v>1732</v>
      </c>
      <c r="Y1860" s="193">
        <v>428</v>
      </c>
      <c r="Z1860" s="447">
        <v>1676</v>
      </c>
      <c r="AA1860" s="186"/>
      <c r="AB1860" s="187"/>
      <c r="AC1860" s="93">
        <v>428</v>
      </c>
      <c r="AD1860" s="440">
        <v>318</v>
      </c>
      <c r="AE1860" s="93">
        <v>428</v>
      </c>
      <c r="AF1860" s="448">
        <v>269</v>
      </c>
      <c r="AG1860" s="193">
        <v>428</v>
      </c>
      <c r="AH1860" s="448">
        <v>270</v>
      </c>
      <c r="AI1860" s="186"/>
      <c r="AJ1860" s="187"/>
      <c r="AK1860" s="188"/>
      <c r="AL1860" s="93"/>
      <c r="AM1860" s="444"/>
      <c r="AN1860" s="444"/>
      <c r="AO1860" s="444"/>
      <c r="AP1860" s="444"/>
      <c r="AQ1860" s="444"/>
    </row>
    <row r="1861" spans="1:43">
      <c r="A1861" s="93"/>
      <c r="B1861" s="102"/>
      <c r="C1861" s="102"/>
      <c r="D1861" s="93"/>
      <c r="E1861" s="190"/>
      <c r="F1861" s="178"/>
      <c r="G1861" s="184"/>
      <c r="H1861" s="102"/>
      <c r="I1861" s="102"/>
      <c r="J1861" s="178"/>
      <c r="K1861" s="178"/>
      <c r="L1861" s="178"/>
      <c r="M1861" s="93"/>
      <c r="N1861" s="93"/>
      <c r="O1861" s="93"/>
      <c r="P1861" s="93"/>
      <c r="Q1861" s="93"/>
      <c r="R1861" s="93"/>
      <c r="S1861" s="93"/>
      <c r="T1861" s="93"/>
      <c r="U1861" s="93">
        <v>429</v>
      </c>
      <c r="V1861" s="439">
        <v>89</v>
      </c>
      <c r="W1861" s="93">
        <v>429</v>
      </c>
      <c r="X1861" s="447">
        <v>102</v>
      </c>
      <c r="Y1861" s="193">
        <v>429</v>
      </c>
      <c r="Z1861" s="447">
        <v>73</v>
      </c>
      <c r="AA1861" s="186"/>
      <c r="AB1861" s="187"/>
      <c r="AC1861" s="93">
        <v>429</v>
      </c>
      <c r="AD1861" s="440">
        <v>52</v>
      </c>
      <c r="AE1861" s="93">
        <v>429</v>
      </c>
      <c r="AF1861" s="448">
        <v>44</v>
      </c>
      <c r="AG1861" s="193">
        <v>429</v>
      </c>
      <c r="AH1861" s="448">
        <v>46</v>
      </c>
      <c r="AI1861" s="186"/>
      <c r="AJ1861" s="187"/>
      <c r="AK1861" s="188"/>
      <c r="AL1861" s="93"/>
      <c r="AM1861" s="444"/>
      <c r="AN1861" s="444"/>
      <c r="AO1861" s="444"/>
      <c r="AP1861" s="444"/>
      <c r="AQ1861" s="444"/>
    </row>
    <row r="1862" spans="1:43">
      <c r="A1862" s="93"/>
      <c r="B1862" s="102"/>
      <c r="C1862" s="102"/>
      <c r="D1862" s="93"/>
      <c r="E1862" s="93"/>
      <c r="F1862" s="93"/>
      <c r="G1862" s="93"/>
      <c r="H1862" s="211"/>
      <c r="I1862" s="88"/>
      <c r="J1862" s="88"/>
      <c r="K1862" s="88"/>
      <c r="L1862" s="93"/>
      <c r="M1862" s="93"/>
      <c r="N1862" s="93"/>
      <c r="O1862" s="93"/>
      <c r="P1862" s="93"/>
      <c r="Q1862" s="93"/>
      <c r="R1862" s="93"/>
      <c r="S1862" s="93"/>
      <c r="T1862" s="93"/>
      <c r="U1862" s="93">
        <v>430</v>
      </c>
      <c r="V1862" s="439">
        <v>336</v>
      </c>
      <c r="W1862" s="93">
        <v>430</v>
      </c>
      <c r="X1862" s="447">
        <v>342</v>
      </c>
      <c r="Y1862" s="193">
        <v>430</v>
      </c>
      <c r="Z1862" s="447">
        <v>334</v>
      </c>
      <c r="AA1862" s="186"/>
      <c r="AB1862" s="187"/>
      <c r="AC1862" s="93">
        <v>430</v>
      </c>
      <c r="AD1862" s="440">
        <v>72</v>
      </c>
      <c r="AE1862" s="93">
        <v>430</v>
      </c>
      <c r="AF1862" s="448">
        <v>55</v>
      </c>
      <c r="AG1862" s="193">
        <v>430</v>
      </c>
      <c r="AH1862" s="448">
        <v>57</v>
      </c>
      <c r="AI1862" s="186"/>
      <c r="AJ1862" s="187"/>
      <c r="AK1862" s="188"/>
      <c r="AL1862" s="93"/>
      <c r="AM1862" s="444"/>
      <c r="AN1862" s="444"/>
      <c r="AO1862" s="444"/>
      <c r="AP1862" s="444"/>
      <c r="AQ1862" s="444"/>
    </row>
    <row r="1863" spans="1:43">
      <c r="A1863" s="93"/>
      <c r="B1863" s="212"/>
      <c r="C1863" s="87"/>
      <c r="D1863" s="173"/>
      <c r="E1863" s="213"/>
      <c r="F1863" s="173"/>
      <c r="G1863" s="87"/>
      <c r="H1863" s="88"/>
      <c r="I1863" s="213"/>
      <c r="J1863" s="88"/>
      <c r="K1863" s="87"/>
      <c r="L1863" s="93"/>
      <c r="M1863" s="93"/>
      <c r="N1863" s="93"/>
      <c r="O1863" s="93"/>
      <c r="P1863" s="93"/>
      <c r="Q1863" s="93"/>
      <c r="R1863" s="93"/>
      <c r="S1863" s="93"/>
      <c r="T1863" s="93"/>
      <c r="U1863" s="93">
        <v>431</v>
      </c>
      <c r="V1863" s="439">
        <v>306</v>
      </c>
      <c r="W1863" s="93">
        <v>431</v>
      </c>
      <c r="X1863" s="447">
        <v>290</v>
      </c>
      <c r="Y1863" s="193">
        <v>431</v>
      </c>
      <c r="Z1863" s="447">
        <v>332</v>
      </c>
      <c r="AA1863" s="186"/>
      <c r="AB1863" s="187"/>
      <c r="AC1863" s="93">
        <v>431</v>
      </c>
      <c r="AD1863" s="440">
        <v>123</v>
      </c>
      <c r="AE1863" s="93">
        <v>431</v>
      </c>
      <c r="AF1863" s="448">
        <v>116</v>
      </c>
      <c r="AG1863" s="193">
        <v>431</v>
      </c>
      <c r="AH1863" s="448">
        <v>110</v>
      </c>
      <c r="AI1863" s="186"/>
      <c r="AJ1863" s="187"/>
      <c r="AK1863" s="188"/>
      <c r="AL1863" s="93"/>
      <c r="AM1863" s="444"/>
      <c r="AN1863" s="444"/>
      <c r="AO1863" s="444"/>
      <c r="AP1863" s="444"/>
      <c r="AQ1863" s="444"/>
    </row>
    <row r="1864" spans="1:43">
      <c r="A1864" s="93"/>
      <c r="B1864" s="212"/>
      <c r="C1864" s="87"/>
      <c r="D1864" s="173"/>
      <c r="E1864" s="213"/>
      <c r="F1864" s="173"/>
      <c r="G1864" s="87"/>
      <c r="H1864" s="88"/>
      <c r="I1864" s="213"/>
      <c r="J1864" s="88"/>
      <c r="K1864" s="87"/>
      <c r="L1864" s="93"/>
      <c r="M1864" s="93"/>
      <c r="N1864" s="93"/>
      <c r="O1864" s="93"/>
      <c r="P1864" s="93"/>
      <c r="Q1864" s="93"/>
      <c r="R1864" s="93"/>
      <c r="S1864" s="93"/>
      <c r="T1864" s="93"/>
      <c r="U1864" s="93">
        <v>432</v>
      </c>
      <c r="V1864" s="439">
        <v>56</v>
      </c>
      <c r="W1864" s="93">
        <v>432</v>
      </c>
      <c r="X1864" s="447">
        <v>60</v>
      </c>
      <c r="Y1864" s="193">
        <v>432</v>
      </c>
      <c r="Z1864" s="447">
        <v>38</v>
      </c>
      <c r="AA1864" s="186"/>
      <c r="AB1864" s="187"/>
      <c r="AC1864" s="93">
        <v>432</v>
      </c>
      <c r="AD1864" s="440">
        <v>25</v>
      </c>
      <c r="AE1864" s="93">
        <v>432</v>
      </c>
      <c r="AF1864" s="448">
        <v>34</v>
      </c>
      <c r="AG1864" s="193">
        <v>432</v>
      </c>
      <c r="AH1864" s="448">
        <v>42</v>
      </c>
      <c r="AI1864" s="186"/>
      <c r="AJ1864" s="187"/>
      <c r="AK1864" s="188"/>
      <c r="AL1864" s="93"/>
      <c r="AM1864" s="444"/>
      <c r="AN1864" s="444"/>
      <c r="AO1864" s="444"/>
      <c r="AP1864" s="444"/>
      <c r="AQ1864" s="444"/>
    </row>
    <row r="1865" spans="1:43">
      <c r="A1865" s="93"/>
      <c r="B1865" s="212"/>
      <c r="C1865" s="87"/>
      <c r="D1865" s="173"/>
      <c r="E1865" s="213"/>
      <c r="F1865" s="173"/>
      <c r="G1865" s="87"/>
      <c r="H1865" s="88"/>
      <c r="I1865" s="213"/>
      <c r="J1865" s="88"/>
      <c r="K1865" s="87"/>
      <c r="L1865" s="93"/>
      <c r="M1865" s="93"/>
      <c r="N1865" s="93"/>
      <c r="O1865" s="93"/>
      <c r="P1865" s="93"/>
      <c r="Q1865" s="93"/>
      <c r="R1865" s="93"/>
      <c r="S1865" s="93"/>
      <c r="T1865" s="93"/>
      <c r="U1865" s="93">
        <v>434</v>
      </c>
      <c r="V1865" s="439">
        <v>388</v>
      </c>
      <c r="W1865" s="93">
        <v>434</v>
      </c>
      <c r="X1865" s="447">
        <v>407</v>
      </c>
      <c r="Y1865" s="193">
        <v>434</v>
      </c>
      <c r="Z1865" s="447">
        <v>411</v>
      </c>
      <c r="AA1865" s="186"/>
      <c r="AB1865" s="187"/>
      <c r="AC1865" s="93">
        <v>434</v>
      </c>
      <c r="AD1865" s="440">
        <v>137</v>
      </c>
      <c r="AE1865" s="93">
        <v>434</v>
      </c>
      <c r="AF1865" s="448">
        <v>132</v>
      </c>
      <c r="AG1865" s="193">
        <v>434</v>
      </c>
      <c r="AH1865" s="448">
        <v>105</v>
      </c>
      <c r="AI1865" s="186"/>
      <c r="AJ1865" s="187"/>
      <c r="AK1865" s="188"/>
      <c r="AL1865" s="93"/>
      <c r="AM1865" s="444"/>
      <c r="AN1865" s="444"/>
      <c r="AO1865" s="444"/>
      <c r="AP1865" s="444"/>
      <c r="AQ1865" s="444"/>
    </row>
    <row r="1866" spans="1:43">
      <c r="A1866" s="93"/>
      <c r="B1866" s="212"/>
      <c r="C1866" s="87"/>
      <c r="D1866" s="173"/>
      <c r="E1866" s="213"/>
      <c r="F1866" s="173"/>
      <c r="G1866" s="87"/>
      <c r="H1866" s="88"/>
      <c r="I1866" s="213"/>
      <c r="J1866" s="88"/>
      <c r="K1866" s="87"/>
      <c r="L1866" s="93"/>
      <c r="M1866" s="93"/>
      <c r="N1866" s="93"/>
      <c r="O1866" s="93"/>
      <c r="P1866" s="93"/>
      <c r="Q1866" s="93"/>
      <c r="R1866" s="93"/>
      <c r="S1866" s="93"/>
      <c r="T1866" s="93"/>
      <c r="U1866" s="93">
        <v>435</v>
      </c>
      <c r="V1866" s="439">
        <v>564</v>
      </c>
      <c r="W1866" s="93">
        <v>435</v>
      </c>
      <c r="X1866" s="447">
        <v>591</v>
      </c>
      <c r="Y1866" s="193">
        <v>435</v>
      </c>
      <c r="Z1866" s="447">
        <v>588</v>
      </c>
      <c r="AA1866" s="186"/>
      <c r="AB1866" s="187"/>
      <c r="AC1866" s="93">
        <v>435</v>
      </c>
      <c r="AD1866" s="440">
        <v>251</v>
      </c>
      <c r="AE1866" s="93">
        <v>435</v>
      </c>
      <c r="AF1866" s="448">
        <v>222</v>
      </c>
      <c r="AG1866" s="193">
        <v>435</v>
      </c>
      <c r="AH1866" s="448">
        <v>199</v>
      </c>
      <c r="AI1866" s="186"/>
      <c r="AJ1866" s="187"/>
      <c r="AK1866" s="188"/>
      <c r="AL1866" s="93"/>
      <c r="AM1866" s="444"/>
      <c r="AN1866" s="444"/>
      <c r="AO1866" s="444"/>
      <c r="AP1866" s="444"/>
      <c r="AQ1866" s="444"/>
    </row>
    <row r="1867" spans="1:43">
      <c r="A1867" s="93"/>
      <c r="B1867" s="212"/>
      <c r="C1867" s="87"/>
      <c r="D1867" s="173"/>
      <c r="E1867" s="213"/>
      <c r="F1867" s="173"/>
      <c r="G1867" s="87"/>
      <c r="H1867" s="88"/>
      <c r="I1867" s="213"/>
      <c r="J1867" s="88"/>
      <c r="K1867" s="87"/>
      <c r="L1867" s="93"/>
      <c r="M1867" s="93"/>
      <c r="N1867" s="93"/>
      <c r="O1867" s="93"/>
      <c r="P1867" s="93"/>
      <c r="Q1867" s="93"/>
      <c r="R1867" s="93"/>
      <c r="S1867" s="93"/>
      <c r="T1867" s="93"/>
      <c r="U1867" s="93">
        <v>436</v>
      </c>
      <c r="V1867" s="439">
        <v>290</v>
      </c>
      <c r="W1867" s="93">
        <v>436</v>
      </c>
      <c r="X1867" s="447">
        <v>308</v>
      </c>
      <c r="Y1867" s="193">
        <v>436</v>
      </c>
      <c r="Z1867" s="447">
        <v>304</v>
      </c>
      <c r="AA1867" s="186"/>
      <c r="AB1867" s="187"/>
      <c r="AC1867" s="93">
        <v>436</v>
      </c>
      <c r="AD1867" s="440">
        <v>87</v>
      </c>
      <c r="AE1867" s="93">
        <v>436</v>
      </c>
      <c r="AF1867" s="448">
        <v>87</v>
      </c>
      <c r="AG1867" s="193">
        <v>436</v>
      </c>
      <c r="AH1867" s="448">
        <v>79</v>
      </c>
      <c r="AI1867" s="186"/>
      <c r="AJ1867" s="187"/>
      <c r="AK1867" s="188"/>
      <c r="AL1867" s="93"/>
      <c r="AM1867" s="444"/>
      <c r="AN1867" s="444"/>
      <c r="AO1867" s="444"/>
      <c r="AP1867" s="444"/>
      <c r="AQ1867" s="444"/>
    </row>
    <row r="1868" spans="1:43">
      <c r="A1868" s="93"/>
      <c r="B1868" s="212"/>
      <c r="C1868" s="87"/>
      <c r="D1868" s="173"/>
      <c r="E1868" s="213"/>
      <c r="F1868" s="173"/>
      <c r="G1868" s="87"/>
      <c r="H1868" s="88"/>
      <c r="I1868" s="213"/>
      <c r="J1868" s="88"/>
      <c r="K1868" s="87"/>
      <c r="L1868" s="93"/>
      <c r="M1868" s="93"/>
      <c r="N1868" s="93"/>
      <c r="O1868" s="93"/>
      <c r="P1868" s="93"/>
      <c r="Q1868" s="93"/>
      <c r="R1868" s="93"/>
      <c r="S1868" s="93"/>
      <c r="T1868" s="93"/>
      <c r="U1868" s="93">
        <v>437</v>
      </c>
      <c r="V1868" s="439">
        <v>1584</v>
      </c>
      <c r="W1868" s="93">
        <v>437</v>
      </c>
      <c r="X1868" s="447">
        <v>1584</v>
      </c>
      <c r="Y1868" s="193">
        <v>437</v>
      </c>
      <c r="Z1868" s="447">
        <v>1551</v>
      </c>
      <c r="AA1868" s="186"/>
      <c r="AB1868" s="187"/>
      <c r="AC1868" s="93">
        <v>437</v>
      </c>
      <c r="AD1868" s="440">
        <v>538</v>
      </c>
      <c r="AE1868" s="93">
        <v>437</v>
      </c>
      <c r="AF1868" s="448">
        <v>567</v>
      </c>
      <c r="AG1868" s="193">
        <v>437</v>
      </c>
      <c r="AH1868" s="448">
        <v>523</v>
      </c>
      <c r="AI1868" s="186"/>
      <c r="AJ1868" s="187"/>
      <c r="AK1868" s="188"/>
      <c r="AL1868" s="93"/>
      <c r="AM1868" s="444"/>
      <c r="AN1868" s="444"/>
      <c r="AO1868" s="444"/>
      <c r="AP1868" s="444"/>
      <c r="AQ1868" s="444"/>
    </row>
    <row r="1869" spans="1:43">
      <c r="A1869" s="93"/>
      <c r="B1869" s="212"/>
      <c r="C1869" s="87"/>
      <c r="D1869" s="173"/>
      <c r="E1869" s="213"/>
      <c r="F1869" s="173"/>
      <c r="G1869" s="87"/>
      <c r="H1869" s="88"/>
      <c r="I1869" s="213"/>
      <c r="J1869" s="88"/>
      <c r="K1869" s="87"/>
      <c r="L1869" s="93"/>
      <c r="M1869" s="93"/>
      <c r="N1869" s="93"/>
      <c r="O1869" s="93"/>
      <c r="P1869" s="93"/>
      <c r="Q1869" s="93"/>
      <c r="R1869" s="93"/>
      <c r="S1869" s="93"/>
      <c r="T1869" s="93"/>
      <c r="U1869" s="93">
        <v>438</v>
      </c>
      <c r="V1869" s="439">
        <v>74</v>
      </c>
      <c r="W1869" s="93">
        <v>438</v>
      </c>
      <c r="X1869" s="447">
        <v>76</v>
      </c>
      <c r="Y1869" s="193">
        <v>438</v>
      </c>
      <c r="Z1869" s="447">
        <v>95</v>
      </c>
      <c r="AA1869" s="186"/>
      <c r="AB1869" s="187"/>
      <c r="AC1869" s="93">
        <v>438</v>
      </c>
      <c r="AD1869" s="440">
        <v>33</v>
      </c>
      <c r="AE1869" s="93">
        <v>438</v>
      </c>
      <c r="AF1869" s="448">
        <v>28</v>
      </c>
      <c r="AG1869" s="193">
        <v>438</v>
      </c>
      <c r="AH1869" s="448">
        <v>27</v>
      </c>
      <c r="AI1869" s="186"/>
      <c r="AJ1869" s="187"/>
      <c r="AK1869" s="188"/>
      <c r="AL1869" s="93"/>
      <c r="AM1869" s="444"/>
      <c r="AN1869" s="444"/>
      <c r="AO1869" s="444"/>
      <c r="AP1869" s="444"/>
      <c r="AQ1869" s="444"/>
    </row>
    <row r="1870" spans="1:43">
      <c r="A1870" s="93"/>
      <c r="B1870" s="212"/>
      <c r="C1870" s="87"/>
      <c r="D1870" s="173"/>
      <c r="E1870" s="213"/>
      <c r="F1870" s="173"/>
      <c r="G1870" s="87"/>
      <c r="H1870" s="88"/>
      <c r="I1870" s="213"/>
      <c r="J1870" s="88"/>
      <c r="K1870" s="87"/>
      <c r="L1870" s="93"/>
      <c r="M1870" s="93"/>
      <c r="N1870" s="93"/>
      <c r="O1870" s="93"/>
      <c r="P1870" s="93"/>
      <c r="Q1870" s="93"/>
      <c r="R1870" s="93"/>
      <c r="S1870" s="93"/>
      <c r="T1870" s="93"/>
      <c r="U1870" s="93">
        <v>439</v>
      </c>
      <c r="V1870" s="439">
        <v>132</v>
      </c>
      <c r="W1870" s="93">
        <v>439</v>
      </c>
      <c r="X1870" s="447">
        <v>128</v>
      </c>
      <c r="Y1870" s="193">
        <v>439</v>
      </c>
      <c r="Z1870" s="447">
        <v>149</v>
      </c>
      <c r="AA1870" s="186"/>
      <c r="AB1870" s="187"/>
      <c r="AC1870" s="93">
        <v>439</v>
      </c>
      <c r="AD1870" s="440">
        <v>63</v>
      </c>
      <c r="AE1870" s="93">
        <v>439</v>
      </c>
      <c r="AF1870" s="448">
        <v>59</v>
      </c>
      <c r="AG1870" s="193">
        <v>439</v>
      </c>
      <c r="AH1870" s="448">
        <v>42</v>
      </c>
      <c r="AI1870" s="208"/>
      <c r="AJ1870" s="187"/>
      <c r="AK1870" s="188"/>
      <c r="AL1870" s="93"/>
      <c r="AM1870" s="444"/>
      <c r="AN1870" s="444"/>
      <c r="AO1870" s="444"/>
      <c r="AP1870" s="444"/>
      <c r="AQ1870" s="444"/>
    </row>
    <row r="1871" spans="1:43">
      <c r="A1871" s="93"/>
      <c r="B1871" s="212"/>
      <c r="C1871" s="87"/>
      <c r="D1871" s="173"/>
      <c r="E1871" s="213"/>
      <c r="F1871" s="173"/>
      <c r="G1871" s="87"/>
      <c r="H1871" s="88"/>
      <c r="I1871" s="213"/>
      <c r="J1871" s="88"/>
      <c r="K1871" s="87"/>
      <c r="L1871" s="93"/>
      <c r="M1871" s="93"/>
      <c r="N1871" s="93"/>
      <c r="O1871" s="93"/>
      <c r="P1871" s="93"/>
      <c r="Q1871" s="93"/>
      <c r="R1871" s="93"/>
      <c r="S1871" s="93"/>
      <c r="T1871" s="93"/>
      <c r="U1871" s="93">
        <v>440</v>
      </c>
      <c r="V1871" s="439">
        <v>269</v>
      </c>
      <c r="W1871" s="93">
        <v>440</v>
      </c>
      <c r="X1871" s="447">
        <v>265</v>
      </c>
      <c r="Y1871" s="193">
        <v>440</v>
      </c>
      <c r="Z1871" s="447">
        <v>251</v>
      </c>
      <c r="AA1871" s="186"/>
      <c r="AB1871" s="187"/>
      <c r="AC1871" s="93">
        <v>440</v>
      </c>
      <c r="AD1871" s="440">
        <v>101</v>
      </c>
      <c r="AE1871" s="93">
        <v>440</v>
      </c>
      <c r="AF1871" s="448">
        <v>81</v>
      </c>
      <c r="AG1871" s="193">
        <v>440</v>
      </c>
      <c r="AH1871" s="448">
        <v>80</v>
      </c>
      <c r="AI1871" s="186"/>
      <c r="AJ1871" s="187"/>
      <c r="AK1871" s="188"/>
      <c r="AL1871" s="93"/>
      <c r="AM1871" s="444"/>
      <c r="AN1871" s="444"/>
      <c r="AO1871" s="444"/>
      <c r="AP1871" s="444"/>
      <c r="AQ1871" s="444"/>
    </row>
    <row r="1872" spans="1:43">
      <c r="A1872" s="93"/>
      <c r="B1872" s="212"/>
      <c r="C1872" s="87"/>
      <c r="D1872" s="173"/>
      <c r="E1872" s="89"/>
      <c r="F1872" s="173"/>
      <c r="G1872" s="87"/>
      <c r="H1872" s="88"/>
      <c r="I1872" s="89"/>
      <c r="J1872" s="88"/>
      <c r="K1872" s="87"/>
      <c r="L1872" s="93"/>
      <c r="M1872" s="93"/>
      <c r="N1872" s="93"/>
      <c r="O1872" s="93"/>
      <c r="P1872" s="93"/>
      <c r="Q1872" s="93"/>
      <c r="R1872" s="93"/>
      <c r="S1872" s="93"/>
      <c r="T1872" s="93"/>
      <c r="U1872" s="93">
        <v>443</v>
      </c>
      <c r="V1872" s="439">
        <v>4817</v>
      </c>
      <c r="W1872" s="93">
        <v>443</v>
      </c>
      <c r="X1872" s="447">
        <v>4971</v>
      </c>
      <c r="Y1872" s="193">
        <v>443</v>
      </c>
      <c r="Z1872" s="447">
        <v>4913</v>
      </c>
      <c r="AA1872" s="186"/>
      <c r="AB1872" s="187"/>
      <c r="AC1872" s="93">
        <v>443</v>
      </c>
      <c r="AD1872" s="440">
        <v>766</v>
      </c>
      <c r="AE1872" s="93">
        <v>443</v>
      </c>
      <c r="AF1872" s="448">
        <v>720</v>
      </c>
      <c r="AG1872" s="193">
        <v>443</v>
      </c>
      <c r="AH1872" s="448">
        <v>777</v>
      </c>
      <c r="AI1872" s="186"/>
      <c r="AJ1872" s="187"/>
      <c r="AK1872" s="188"/>
      <c r="AL1872" s="93"/>
      <c r="AM1872" s="444"/>
      <c r="AN1872" s="444"/>
      <c r="AO1872" s="444"/>
      <c r="AP1872" s="444"/>
      <c r="AQ1872" s="444"/>
    </row>
    <row r="1873" spans="1:43">
      <c r="A1873" s="93"/>
      <c r="B1873" s="212"/>
      <c r="C1873" s="87"/>
      <c r="D1873" s="173"/>
      <c r="E1873" s="89"/>
      <c r="F1873" s="173"/>
      <c r="G1873" s="87"/>
      <c r="H1873" s="88"/>
      <c r="I1873" s="89"/>
      <c r="J1873" s="88"/>
      <c r="K1873" s="87"/>
      <c r="L1873" s="93"/>
      <c r="M1873" s="93"/>
      <c r="N1873" s="93"/>
      <c r="O1873" s="93"/>
      <c r="P1873" s="93"/>
      <c r="Q1873" s="93"/>
      <c r="R1873" s="93"/>
      <c r="S1873" s="93"/>
      <c r="T1873" s="93"/>
      <c r="U1873" s="93">
        <v>444</v>
      </c>
      <c r="V1873" s="439">
        <v>73</v>
      </c>
      <c r="W1873" s="93">
        <v>444</v>
      </c>
      <c r="X1873" s="447">
        <v>66</v>
      </c>
      <c r="Y1873" s="193">
        <v>444</v>
      </c>
      <c r="Z1873" s="447">
        <v>64</v>
      </c>
      <c r="AA1873" s="186"/>
      <c r="AB1873" s="187"/>
      <c r="AC1873" s="93">
        <v>444</v>
      </c>
      <c r="AD1873" s="440">
        <v>36</v>
      </c>
      <c r="AE1873" s="93">
        <v>444</v>
      </c>
      <c r="AF1873" s="448">
        <v>35</v>
      </c>
      <c r="AG1873" s="193">
        <v>444</v>
      </c>
      <c r="AH1873" s="448">
        <v>31</v>
      </c>
      <c r="AI1873" s="186"/>
      <c r="AJ1873" s="187"/>
      <c r="AK1873" s="188"/>
      <c r="AL1873" s="93"/>
      <c r="AM1873" s="444"/>
      <c r="AN1873" s="444"/>
      <c r="AO1873" s="444"/>
      <c r="AP1873" s="444"/>
      <c r="AQ1873" s="444"/>
    </row>
    <row r="1874" spans="1:43">
      <c r="A1874" s="93"/>
      <c r="B1874" s="212"/>
      <c r="C1874" s="87"/>
      <c r="D1874" s="173"/>
      <c r="E1874" s="89"/>
      <c r="F1874" s="173"/>
      <c r="G1874" s="87"/>
      <c r="H1874" s="88"/>
      <c r="I1874" s="89"/>
      <c r="J1874" s="88"/>
      <c r="K1874" s="87"/>
      <c r="L1874" s="93"/>
      <c r="M1874" s="93"/>
      <c r="N1874" s="93"/>
      <c r="O1874" s="93"/>
      <c r="P1874" s="93"/>
      <c r="Q1874" s="93"/>
      <c r="R1874" s="93"/>
      <c r="S1874" s="93"/>
      <c r="T1874" s="93"/>
      <c r="U1874" s="93">
        <v>445</v>
      </c>
      <c r="V1874" s="439">
        <v>1162</v>
      </c>
      <c r="W1874" s="93">
        <v>445</v>
      </c>
      <c r="X1874" s="447">
        <v>1160</v>
      </c>
      <c r="Y1874" s="193">
        <v>445</v>
      </c>
      <c r="Z1874" s="447">
        <v>1200</v>
      </c>
      <c r="AA1874" s="186"/>
      <c r="AB1874" s="187"/>
      <c r="AC1874" s="93">
        <v>445</v>
      </c>
      <c r="AD1874" s="440">
        <v>141</v>
      </c>
      <c r="AE1874" s="93">
        <v>445</v>
      </c>
      <c r="AF1874" s="448">
        <v>134</v>
      </c>
      <c r="AG1874" s="193">
        <v>445</v>
      </c>
      <c r="AH1874" s="448">
        <v>143</v>
      </c>
      <c r="AI1874" s="186"/>
      <c r="AJ1874" s="187"/>
      <c r="AK1874" s="188"/>
      <c r="AL1874" s="93"/>
      <c r="AM1874" s="444"/>
      <c r="AN1874" s="444"/>
      <c r="AO1874" s="444"/>
      <c r="AP1874" s="444"/>
      <c r="AQ1874" s="444"/>
    </row>
    <row r="1875" spans="1:43">
      <c r="A1875" s="93"/>
      <c r="B1875" s="212"/>
      <c r="C1875" s="87"/>
      <c r="D1875" s="173"/>
      <c r="E1875" s="89"/>
      <c r="F1875" s="173"/>
      <c r="G1875" s="87"/>
      <c r="H1875" s="88"/>
      <c r="I1875" s="89"/>
      <c r="J1875" s="88"/>
      <c r="K1875" s="87"/>
      <c r="L1875" s="93"/>
      <c r="M1875" s="93"/>
      <c r="N1875" s="173"/>
      <c r="O1875" s="173"/>
      <c r="P1875" s="93"/>
      <c r="Q1875" s="93"/>
      <c r="R1875" s="93"/>
      <c r="S1875" s="93"/>
      <c r="T1875" s="93"/>
      <c r="U1875" s="93">
        <v>446</v>
      </c>
      <c r="V1875" s="439">
        <v>1054</v>
      </c>
      <c r="W1875" s="93">
        <v>446</v>
      </c>
      <c r="X1875" s="447">
        <v>1089</v>
      </c>
      <c r="Y1875" s="193">
        <v>446</v>
      </c>
      <c r="Z1875" s="447">
        <v>1088</v>
      </c>
      <c r="AA1875" s="186"/>
      <c r="AB1875" s="187"/>
      <c r="AC1875" s="93">
        <v>446</v>
      </c>
      <c r="AD1875" s="440">
        <v>253</v>
      </c>
      <c r="AE1875" s="93">
        <v>446</v>
      </c>
      <c r="AF1875" s="448">
        <v>250</v>
      </c>
      <c r="AG1875" s="193">
        <v>446</v>
      </c>
      <c r="AH1875" s="448">
        <v>243</v>
      </c>
      <c r="AI1875" s="186"/>
      <c r="AJ1875" s="187"/>
      <c r="AK1875" s="188"/>
      <c r="AL1875" s="93"/>
      <c r="AM1875" s="444"/>
      <c r="AN1875" s="444"/>
      <c r="AO1875" s="444"/>
      <c r="AP1875" s="444"/>
      <c r="AQ1875" s="444"/>
    </row>
    <row r="1876" spans="1:43">
      <c r="A1876" s="93"/>
      <c r="B1876" s="212"/>
      <c r="C1876" s="87"/>
      <c r="D1876" s="173"/>
      <c r="E1876" s="89"/>
      <c r="F1876" s="173"/>
      <c r="G1876" s="87"/>
      <c r="H1876" s="88"/>
      <c r="I1876" s="89"/>
      <c r="J1876" s="88"/>
      <c r="K1876" s="87"/>
      <c r="L1876" s="93"/>
      <c r="M1876" s="93"/>
      <c r="N1876" s="173"/>
      <c r="O1876" s="173"/>
      <c r="P1876" s="93"/>
      <c r="Q1876" s="93"/>
      <c r="R1876" s="93"/>
      <c r="S1876" s="93"/>
      <c r="T1876" s="93"/>
      <c r="U1876" s="93">
        <v>447</v>
      </c>
      <c r="V1876" s="439">
        <v>432</v>
      </c>
      <c r="W1876" s="93">
        <v>447</v>
      </c>
      <c r="X1876" s="447">
        <v>440</v>
      </c>
      <c r="Y1876" s="193">
        <v>447</v>
      </c>
      <c r="Z1876" s="447">
        <v>455</v>
      </c>
      <c r="AA1876" s="186"/>
      <c r="AB1876" s="187"/>
      <c r="AC1876" s="93">
        <v>447</v>
      </c>
      <c r="AD1876" s="440">
        <v>126</v>
      </c>
      <c r="AE1876" s="93">
        <v>447</v>
      </c>
      <c r="AF1876" s="448">
        <v>111</v>
      </c>
      <c r="AG1876" s="193">
        <v>447</v>
      </c>
      <c r="AH1876" s="448">
        <v>105</v>
      </c>
      <c r="AI1876" s="186"/>
      <c r="AJ1876" s="187"/>
      <c r="AK1876" s="188"/>
      <c r="AL1876" s="93"/>
      <c r="AM1876" s="444"/>
      <c r="AN1876" s="444"/>
      <c r="AO1876" s="444"/>
      <c r="AP1876" s="444"/>
      <c r="AQ1876" s="444"/>
    </row>
    <row r="1877" spans="1:43">
      <c r="A1877" s="93"/>
      <c r="B1877" s="212"/>
      <c r="C1877" s="87"/>
      <c r="D1877" s="173"/>
      <c r="E1877" s="213"/>
      <c r="F1877" s="173"/>
      <c r="G1877" s="87"/>
      <c r="H1877" s="88"/>
      <c r="I1877" s="213"/>
      <c r="J1877" s="88"/>
      <c r="K1877" s="87"/>
      <c r="L1877" s="93"/>
      <c r="M1877" s="93"/>
      <c r="N1877" s="93"/>
      <c r="O1877" s="93"/>
      <c r="P1877" s="93"/>
      <c r="Q1877" s="93"/>
      <c r="R1877" s="93"/>
      <c r="S1877" s="93"/>
      <c r="T1877" s="93"/>
      <c r="U1877" s="93">
        <v>448</v>
      </c>
      <c r="V1877" s="439">
        <v>80</v>
      </c>
      <c r="W1877" s="93">
        <v>448</v>
      </c>
      <c r="X1877" s="447">
        <v>97</v>
      </c>
      <c r="Y1877" s="193">
        <v>448</v>
      </c>
      <c r="Z1877" s="447">
        <v>87</v>
      </c>
      <c r="AA1877" s="186"/>
      <c r="AB1877" s="187"/>
      <c r="AC1877" s="93">
        <v>448</v>
      </c>
      <c r="AD1877" s="440">
        <v>33</v>
      </c>
      <c r="AE1877" s="93">
        <v>448</v>
      </c>
      <c r="AF1877" s="448">
        <v>21</v>
      </c>
      <c r="AG1877" s="193">
        <v>448</v>
      </c>
      <c r="AH1877" s="448">
        <v>22</v>
      </c>
      <c r="AI1877" s="186"/>
      <c r="AJ1877" s="187"/>
      <c r="AK1877" s="188"/>
      <c r="AL1877" s="93"/>
      <c r="AM1877" s="444"/>
      <c r="AN1877" s="444"/>
      <c r="AO1877" s="444"/>
      <c r="AP1877" s="444"/>
      <c r="AQ1877" s="444"/>
    </row>
    <row r="1878" spans="1:43">
      <c r="A1878" s="93"/>
      <c r="B1878" s="212"/>
      <c r="C1878" s="87"/>
      <c r="D1878" s="173"/>
      <c r="E1878" s="213"/>
      <c r="F1878" s="173"/>
      <c r="G1878" s="87"/>
      <c r="H1878" s="88"/>
      <c r="I1878" s="213"/>
      <c r="J1878" s="88"/>
      <c r="K1878" s="87"/>
      <c r="L1878" s="93"/>
      <c r="M1878" s="93"/>
      <c r="N1878" s="93"/>
      <c r="O1878" s="93"/>
      <c r="P1878" s="93"/>
      <c r="Q1878" s="93"/>
      <c r="R1878" s="93"/>
      <c r="S1878" s="93"/>
      <c r="T1878" s="93"/>
      <c r="U1878" s="93">
        <v>449</v>
      </c>
      <c r="V1878" s="439">
        <v>171</v>
      </c>
      <c r="W1878" s="93">
        <v>449</v>
      </c>
      <c r="X1878" s="447">
        <v>150</v>
      </c>
      <c r="Y1878" s="193">
        <v>449</v>
      </c>
      <c r="Z1878" s="447">
        <v>143</v>
      </c>
      <c r="AA1878" s="208"/>
      <c r="AB1878" s="187"/>
      <c r="AC1878" s="93">
        <v>449</v>
      </c>
      <c r="AD1878" s="440">
        <v>61</v>
      </c>
      <c r="AE1878" s="93">
        <v>449</v>
      </c>
      <c r="AF1878" s="448">
        <v>91</v>
      </c>
      <c r="AG1878" s="193">
        <v>449</v>
      </c>
      <c r="AH1878" s="448">
        <v>81</v>
      </c>
      <c r="AI1878" s="186"/>
      <c r="AJ1878" s="187"/>
      <c r="AK1878" s="188"/>
      <c r="AL1878" s="93"/>
      <c r="AM1878" s="444"/>
      <c r="AN1878" s="444"/>
      <c r="AO1878" s="444"/>
      <c r="AP1878" s="444"/>
      <c r="AQ1878" s="444"/>
    </row>
    <row r="1879" spans="1:43">
      <c r="A1879" s="93"/>
      <c r="B1879" s="212"/>
      <c r="C1879" s="87"/>
      <c r="D1879" s="173"/>
      <c r="E1879" s="213"/>
      <c r="F1879" s="173"/>
      <c r="G1879" s="87"/>
      <c r="H1879" s="88"/>
      <c r="I1879" s="213"/>
      <c r="J1879" s="88"/>
      <c r="K1879" s="87"/>
      <c r="L1879" s="93"/>
      <c r="M1879" s="93"/>
      <c r="N1879" s="93"/>
      <c r="O1879" s="93"/>
      <c r="P1879" s="93"/>
      <c r="Q1879" s="93"/>
      <c r="R1879" s="93"/>
      <c r="S1879" s="93"/>
      <c r="T1879" s="93"/>
      <c r="U1879" s="93">
        <v>450</v>
      </c>
      <c r="V1879" s="439">
        <v>995</v>
      </c>
      <c r="W1879" s="93">
        <v>450</v>
      </c>
      <c r="X1879" s="447">
        <v>1025</v>
      </c>
      <c r="Y1879" s="193">
        <v>450</v>
      </c>
      <c r="Z1879" s="447">
        <v>953</v>
      </c>
      <c r="AA1879" s="186"/>
      <c r="AB1879" s="187"/>
      <c r="AC1879" s="93">
        <v>450</v>
      </c>
      <c r="AD1879" s="440">
        <v>354</v>
      </c>
      <c r="AE1879" s="93">
        <v>450</v>
      </c>
      <c r="AF1879" s="448">
        <v>356</v>
      </c>
      <c r="AG1879" s="193">
        <v>450</v>
      </c>
      <c r="AH1879" s="448">
        <v>343</v>
      </c>
      <c r="AI1879" s="186"/>
      <c r="AJ1879" s="187"/>
      <c r="AK1879" s="188"/>
      <c r="AL1879" s="93"/>
      <c r="AM1879" s="444"/>
      <c r="AN1879" s="444"/>
      <c r="AO1879" s="444"/>
      <c r="AP1879" s="444"/>
      <c r="AQ1879" s="444"/>
    </row>
    <row r="1880" spans="1:43">
      <c r="A1880" s="93"/>
      <c r="B1880" s="212"/>
      <c r="C1880" s="87"/>
      <c r="D1880" s="173"/>
      <c r="E1880" s="213"/>
      <c r="F1880" s="173"/>
      <c r="G1880" s="87"/>
      <c r="H1880" s="88"/>
      <c r="I1880" s="213"/>
      <c r="J1880" s="88"/>
      <c r="K1880" s="87"/>
      <c r="L1880" s="93"/>
      <c r="M1880" s="93"/>
      <c r="N1880" s="93"/>
      <c r="O1880" s="93"/>
      <c r="P1880" s="93"/>
      <c r="Q1880" s="93"/>
      <c r="R1880" s="93"/>
      <c r="S1880" s="93"/>
      <c r="T1880" s="93"/>
      <c r="U1880" s="93">
        <v>452</v>
      </c>
      <c r="V1880" s="439">
        <v>214</v>
      </c>
      <c r="W1880" s="93">
        <v>452</v>
      </c>
      <c r="X1880" s="447">
        <v>209</v>
      </c>
      <c r="Y1880" s="193">
        <v>452</v>
      </c>
      <c r="Z1880" s="447">
        <v>178</v>
      </c>
      <c r="AA1880" s="186"/>
      <c r="AB1880" s="187"/>
      <c r="AC1880" s="93">
        <v>452</v>
      </c>
      <c r="AD1880" s="440">
        <v>73</v>
      </c>
      <c r="AE1880" s="93">
        <v>452</v>
      </c>
      <c r="AF1880" s="448">
        <v>77</v>
      </c>
      <c r="AG1880" s="193">
        <v>452</v>
      </c>
      <c r="AH1880" s="448">
        <v>110</v>
      </c>
      <c r="AI1880" s="186"/>
      <c r="AJ1880" s="187"/>
      <c r="AK1880" s="188"/>
      <c r="AL1880" s="93"/>
      <c r="AM1880" s="444"/>
      <c r="AN1880" s="444"/>
      <c r="AO1880" s="444"/>
      <c r="AP1880" s="444"/>
      <c r="AQ1880" s="444"/>
    </row>
    <row r="1881" spans="1:43">
      <c r="A1881" s="93"/>
      <c r="B1881" s="212"/>
      <c r="C1881" s="87"/>
      <c r="D1881" s="173"/>
      <c r="E1881" s="213"/>
      <c r="F1881" s="173"/>
      <c r="G1881" s="87"/>
      <c r="H1881" s="88"/>
      <c r="I1881" s="213"/>
      <c r="J1881" s="88"/>
      <c r="K1881" s="87"/>
      <c r="L1881" s="93"/>
      <c r="M1881" s="93"/>
      <c r="N1881" s="93"/>
      <c r="O1881" s="93"/>
      <c r="P1881" s="93"/>
      <c r="Q1881" s="93"/>
      <c r="R1881" s="93"/>
      <c r="S1881" s="93"/>
      <c r="T1881" s="93"/>
      <c r="U1881" s="93">
        <v>453</v>
      </c>
      <c r="V1881" s="439">
        <v>2090</v>
      </c>
      <c r="W1881" s="93">
        <v>453</v>
      </c>
      <c r="X1881" s="447">
        <v>2059</v>
      </c>
      <c r="Y1881" s="193">
        <v>453</v>
      </c>
      <c r="Z1881" s="447">
        <v>1896</v>
      </c>
      <c r="AA1881" s="186"/>
      <c r="AB1881" s="187"/>
      <c r="AC1881" s="93">
        <v>453</v>
      </c>
      <c r="AD1881" s="440">
        <v>344</v>
      </c>
      <c r="AE1881" s="93">
        <v>453</v>
      </c>
      <c r="AF1881" s="448">
        <v>347</v>
      </c>
      <c r="AG1881" s="193">
        <v>453</v>
      </c>
      <c r="AH1881" s="448">
        <v>360</v>
      </c>
      <c r="AI1881" s="186"/>
      <c r="AJ1881" s="187"/>
      <c r="AK1881" s="188"/>
      <c r="AL1881" s="93"/>
      <c r="AM1881" s="444"/>
      <c r="AN1881" s="444"/>
      <c r="AO1881" s="444"/>
      <c r="AP1881" s="444"/>
      <c r="AQ1881" s="444"/>
    </row>
    <row r="1882" spans="1:43">
      <c r="A1882" s="93"/>
      <c r="B1882" s="212"/>
      <c r="C1882" s="87"/>
      <c r="D1882" s="173"/>
      <c r="E1882" s="213"/>
      <c r="F1882" s="173"/>
      <c r="G1882" s="87"/>
      <c r="H1882" s="88"/>
      <c r="I1882" s="213"/>
      <c r="J1882" s="88"/>
      <c r="K1882" s="87"/>
      <c r="L1882" s="93"/>
      <c r="M1882" s="93"/>
      <c r="N1882" s="93"/>
      <c r="O1882" s="93"/>
      <c r="P1882" s="93"/>
      <c r="Q1882" s="93"/>
      <c r="R1882" s="93"/>
      <c r="S1882" s="93"/>
      <c r="T1882" s="93"/>
      <c r="U1882" s="93">
        <v>454</v>
      </c>
      <c r="V1882" s="439">
        <v>122</v>
      </c>
      <c r="W1882" s="93">
        <v>454</v>
      </c>
      <c r="X1882" s="447">
        <v>111</v>
      </c>
      <c r="Y1882" s="193">
        <v>454</v>
      </c>
      <c r="Z1882" s="447">
        <v>101</v>
      </c>
      <c r="AA1882" s="186"/>
      <c r="AB1882" s="187"/>
      <c r="AC1882" s="93">
        <v>454</v>
      </c>
      <c r="AD1882" s="440">
        <v>41</v>
      </c>
      <c r="AE1882" s="93">
        <v>454</v>
      </c>
      <c r="AF1882" s="448">
        <v>45</v>
      </c>
      <c r="AG1882" s="193">
        <v>454</v>
      </c>
      <c r="AH1882" s="448">
        <v>43</v>
      </c>
      <c r="AI1882" s="186"/>
      <c r="AJ1882" s="187"/>
      <c r="AK1882" s="188"/>
      <c r="AL1882" s="93"/>
      <c r="AM1882" s="444"/>
      <c r="AN1882" s="444"/>
      <c r="AO1882" s="444"/>
      <c r="AP1882" s="444"/>
      <c r="AQ1882" s="444"/>
    </row>
    <row r="1883" spans="1:43">
      <c r="A1883" s="93"/>
      <c r="B1883" s="212"/>
      <c r="C1883" s="87"/>
      <c r="D1883" s="173"/>
      <c r="E1883" s="213"/>
      <c r="F1883" s="173"/>
      <c r="G1883" s="87"/>
      <c r="H1883" s="88"/>
      <c r="I1883" s="213"/>
      <c r="J1883" s="88"/>
      <c r="K1883" s="87"/>
      <c r="L1883" s="93"/>
      <c r="M1883" s="93"/>
      <c r="N1883" s="93"/>
      <c r="O1883" s="93"/>
      <c r="P1883" s="93"/>
      <c r="Q1883" s="93"/>
      <c r="R1883" s="93"/>
      <c r="S1883" s="93"/>
      <c r="T1883" s="93"/>
      <c r="U1883" s="93">
        <v>456</v>
      </c>
      <c r="V1883" s="439">
        <v>142</v>
      </c>
      <c r="W1883" s="93">
        <v>456</v>
      </c>
      <c r="X1883" s="447">
        <v>132</v>
      </c>
      <c r="Y1883" s="193">
        <v>456</v>
      </c>
      <c r="Z1883" s="447">
        <v>105</v>
      </c>
      <c r="AA1883" s="186"/>
      <c r="AB1883" s="187"/>
      <c r="AC1883" s="93">
        <v>456</v>
      </c>
      <c r="AD1883" s="440">
        <v>26</v>
      </c>
      <c r="AE1883" s="93">
        <v>456</v>
      </c>
      <c r="AF1883" s="448">
        <v>24</v>
      </c>
      <c r="AG1883" s="193">
        <v>456</v>
      </c>
      <c r="AH1883" s="448">
        <v>22</v>
      </c>
      <c r="AI1883" s="186"/>
      <c r="AJ1883" s="187"/>
      <c r="AK1883" s="188"/>
      <c r="AL1883" s="93"/>
      <c r="AM1883" s="444"/>
      <c r="AN1883" s="444"/>
      <c r="AO1883" s="444"/>
      <c r="AP1883" s="444"/>
      <c r="AQ1883" s="444"/>
    </row>
    <row r="1884" spans="1:43">
      <c r="A1884" s="93"/>
      <c r="B1884" s="212"/>
      <c r="C1884" s="87"/>
      <c r="D1884" s="173"/>
      <c r="E1884" s="213"/>
      <c r="F1884" s="173"/>
      <c r="G1884" s="87"/>
      <c r="H1884" s="88"/>
      <c r="I1884" s="213"/>
      <c r="J1884" s="88"/>
      <c r="K1884" s="87"/>
      <c r="L1884" s="93"/>
      <c r="M1884" s="93"/>
      <c r="N1884" s="93"/>
      <c r="O1884" s="93"/>
      <c r="P1884" s="93"/>
      <c r="Q1884" s="93"/>
      <c r="R1884" s="93"/>
      <c r="S1884" s="93"/>
      <c r="T1884" s="93"/>
      <c r="U1884" s="93">
        <v>457</v>
      </c>
      <c r="V1884" s="439">
        <v>4445</v>
      </c>
      <c r="W1884" s="93">
        <v>457</v>
      </c>
      <c r="X1884" s="447">
        <v>4577</v>
      </c>
      <c r="Y1884" s="193">
        <v>457</v>
      </c>
      <c r="Z1884" s="447">
        <v>4612</v>
      </c>
      <c r="AA1884" s="186"/>
      <c r="AB1884" s="187"/>
      <c r="AC1884" s="93">
        <v>457</v>
      </c>
      <c r="AD1884" s="440">
        <v>975</v>
      </c>
      <c r="AE1884" s="93">
        <v>457</v>
      </c>
      <c r="AF1884" s="448">
        <v>982</v>
      </c>
      <c r="AG1884" s="193">
        <v>457</v>
      </c>
      <c r="AH1884" s="448">
        <v>903</v>
      </c>
      <c r="AI1884" s="186"/>
      <c r="AJ1884" s="187"/>
      <c r="AK1884" s="188"/>
      <c r="AL1884" s="93"/>
      <c r="AM1884" s="444"/>
      <c r="AN1884" s="444"/>
      <c r="AO1884" s="444"/>
      <c r="AP1884" s="444"/>
      <c r="AQ1884" s="444"/>
    </row>
    <row r="1885" spans="1:43">
      <c r="A1885" s="93"/>
      <c r="B1885" s="212"/>
      <c r="C1885" s="87"/>
      <c r="D1885" s="173"/>
      <c r="E1885" s="213"/>
      <c r="F1885" s="173"/>
      <c r="G1885" s="87"/>
      <c r="H1885" s="88"/>
      <c r="I1885" s="213"/>
      <c r="J1885" s="88"/>
      <c r="K1885" s="87"/>
      <c r="L1885" s="93"/>
      <c r="M1885" s="93"/>
      <c r="N1885" s="93"/>
      <c r="O1885" s="93"/>
      <c r="P1885" s="93"/>
      <c r="Q1885" s="93"/>
      <c r="R1885" s="93"/>
      <c r="S1885" s="93"/>
      <c r="T1885" s="93"/>
      <c r="U1885" s="93">
        <v>458</v>
      </c>
      <c r="V1885" s="439">
        <v>311</v>
      </c>
      <c r="W1885" s="93">
        <v>458</v>
      </c>
      <c r="X1885" s="447">
        <v>344</v>
      </c>
      <c r="Y1885" s="193">
        <v>458</v>
      </c>
      <c r="Z1885" s="447">
        <v>298</v>
      </c>
      <c r="AA1885" s="186"/>
      <c r="AB1885" s="187"/>
      <c r="AC1885" s="93">
        <v>458</v>
      </c>
      <c r="AD1885" s="440">
        <v>172</v>
      </c>
      <c r="AE1885" s="93">
        <v>458</v>
      </c>
      <c r="AF1885" s="448">
        <v>116</v>
      </c>
      <c r="AG1885" s="193">
        <v>458</v>
      </c>
      <c r="AH1885" s="448">
        <v>122</v>
      </c>
      <c r="AI1885" s="186"/>
      <c r="AJ1885" s="187"/>
      <c r="AK1885" s="188"/>
      <c r="AL1885" s="93"/>
      <c r="AM1885" s="444"/>
      <c r="AN1885" s="444"/>
      <c r="AO1885" s="444"/>
      <c r="AP1885" s="444"/>
      <c r="AQ1885" s="444"/>
    </row>
    <row r="1886" spans="1:43">
      <c r="A1886" s="93"/>
      <c r="B1886" s="212"/>
      <c r="C1886" s="87"/>
      <c r="D1886" s="173"/>
      <c r="E1886" s="213"/>
      <c r="F1886" s="173"/>
      <c r="G1886" s="87"/>
      <c r="H1886" s="88"/>
      <c r="I1886" s="213"/>
      <c r="J1886" s="88"/>
      <c r="K1886" s="87"/>
      <c r="L1886" s="93"/>
      <c r="M1886" s="93"/>
      <c r="N1886" s="93"/>
      <c r="O1886" s="93"/>
      <c r="P1886" s="93"/>
      <c r="Q1886" s="93"/>
      <c r="R1886" s="93"/>
      <c r="S1886" s="93"/>
      <c r="T1886" s="93"/>
      <c r="U1886" s="93">
        <v>459</v>
      </c>
      <c r="V1886" s="439">
        <v>104</v>
      </c>
      <c r="W1886" s="93">
        <v>459</v>
      </c>
      <c r="X1886" s="447">
        <v>103</v>
      </c>
      <c r="Y1886" s="193">
        <v>459</v>
      </c>
      <c r="Z1886" s="447">
        <v>103</v>
      </c>
      <c r="AA1886" s="186"/>
      <c r="AB1886" s="187"/>
      <c r="AC1886" s="93">
        <v>459</v>
      </c>
      <c r="AD1886" s="440">
        <v>24</v>
      </c>
      <c r="AE1886" s="93">
        <v>459</v>
      </c>
      <c r="AF1886" s="448">
        <v>25</v>
      </c>
      <c r="AG1886" s="193">
        <v>459</v>
      </c>
      <c r="AH1886" s="448">
        <v>39</v>
      </c>
      <c r="AI1886" s="186"/>
      <c r="AJ1886" s="187"/>
      <c r="AK1886" s="188"/>
      <c r="AL1886" s="93"/>
      <c r="AM1886" s="444"/>
      <c r="AN1886" s="444"/>
      <c r="AO1886" s="444"/>
      <c r="AP1886" s="444"/>
      <c r="AQ1886" s="444"/>
    </row>
    <row r="1887" spans="1:43">
      <c r="A1887" s="93"/>
      <c r="B1887" s="212"/>
      <c r="C1887" s="87"/>
      <c r="D1887" s="173"/>
      <c r="E1887" s="213"/>
      <c r="F1887" s="173"/>
      <c r="G1887" s="87"/>
      <c r="H1887" s="88"/>
      <c r="I1887" s="213"/>
      <c r="J1887" s="88"/>
      <c r="K1887" s="87"/>
      <c r="L1887" s="93"/>
      <c r="M1887" s="93"/>
      <c r="N1887" s="93"/>
      <c r="O1887" s="93"/>
      <c r="P1887" s="93"/>
      <c r="Q1887" s="93"/>
      <c r="R1887" s="93"/>
      <c r="S1887" s="93"/>
      <c r="T1887" s="93"/>
      <c r="U1887" s="93">
        <v>460</v>
      </c>
      <c r="V1887" s="439">
        <v>148</v>
      </c>
      <c r="W1887" s="93">
        <v>460</v>
      </c>
      <c r="X1887" s="447">
        <v>146</v>
      </c>
      <c r="Y1887" s="193">
        <v>460</v>
      </c>
      <c r="Z1887" s="447">
        <v>135</v>
      </c>
      <c r="AA1887" s="186"/>
      <c r="AB1887" s="187"/>
      <c r="AC1887" s="93">
        <v>460</v>
      </c>
      <c r="AD1887" s="440">
        <v>104</v>
      </c>
      <c r="AE1887" s="93">
        <v>460</v>
      </c>
      <c r="AF1887" s="448">
        <v>99</v>
      </c>
      <c r="AG1887" s="193">
        <v>460</v>
      </c>
      <c r="AH1887" s="448">
        <v>97</v>
      </c>
      <c r="AI1887" s="186"/>
      <c r="AJ1887" s="187"/>
      <c r="AK1887" s="188"/>
      <c r="AL1887" s="93"/>
      <c r="AM1887" s="444"/>
      <c r="AN1887" s="444"/>
      <c r="AO1887" s="444"/>
      <c r="AP1887" s="444"/>
      <c r="AQ1887" s="444"/>
    </row>
    <row r="1888" spans="1:43">
      <c r="A1888" s="93"/>
      <c r="B1888" s="212"/>
      <c r="C1888" s="87"/>
      <c r="D1888" s="173"/>
      <c r="E1888" s="213"/>
      <c r="F1888" s="173"/>
      <c r="G1888" s="87"/>
      <c r="H1888" s="88"/>
      <c r="I1888" s="213"/>
      <c r="J1888" s="88"/>
      <c r="K1888" s="87"/>
      <c r="L1888" s="93"/>
      <c r="M1888" s="93"/>
      <c r="N1888" s="93"/>
      <c r="O1888" s="93"/>
      <c r="P1888" s="93"/>
      <c r="Q1888" s="93"/>
      <c r="R1888" s="93"/>
      <c r="S1888" s="93"/>
      <c r="T1888" s="93"/>
      <c r="U1888" s="93">
        <v>461</v>
      </c>
      <c r="V1888" s="439">
        <v>333</v>
      </c>
      <c r="W1888" s="93">
        <v>461</v>
      </c>
      <c r="X1888" s="447">
        <v>315</v>
      </c>
      <c r="Y1888" s="193">
        <v>461</v>
      </c>
      <c r="Z1888" s="447">
        <v>334</v>
      </c>
      <c r="AA1888" s="186"/>
      <c r="AB1888" s="187"/>
      <c r="AC1888" s="93">
        <v>461</v>
      </c>
      <c r="AD1888" s="440">
        <v>85</v>
      </c>
      <c r="AE1888" s="93">
        <v>461</v>
      </c>
      <c r="AF1888" s="448">
        <v>78</v>
      </c>
      <c r="AG1888" s="193">
        <v>461</v>
      </c>
      <c r="AH1888" s="448">
        <v>93</v>
      </c>
      <c r="AI1888" s="186"/>
      <c r="AJ1888" s="187"/>
      <c r="AK1888" s="188"/>
      <c r="AL1888" s="93"/>
      <c r="AM1888" s="444"/>
      <c r="AN1888" s="444"/>
      <c r="AO1888" s="444"/>
      <c r="AP1888" s="444"/>
      <c r="AQ1888" s="444"/>
    </row>
    <row r="1889" spans="1:43">
      <c r="A1889" s="93"/>
      <c r="B1889" s="212"/>
      <c r="C1889" s="87"/>
      <c r="D1889" s="173"/>
      <c r="E1889" s="213"/>
      <c r="F1889" s="173"/>
      <c r="G1889" s="87"/>
      <c r="H1889" s="88"/>
      <c r="I1889" s="213"/>
      <c r="J1889" s="88"/>
      <c r="K1889" s="87"/>
      <c r="L1889" s="93"/>
      <c r="M1889" s="93"/>
      <c r="N1889" s="93"/>
      <c r="O1889" s="93"/>
      <c r="P1889" s="93"/>
      <c r="Q1889" s="93"/>
      <c r="R1889" s="93"/>
      <c r="S1889" s="93"/>
      <c r="T1889" s="93"/>
      <c r="U1889" s="93">
        <v>462</v>
      </c>
      <c r="V1889" s="439">
        <v>156</v>
      </c>
      <c r="W1889" s="93">
        <v>462</v>
      </c>
      <c r="X1889" s="447">
        <v>140</v>
      </c>
      <c r="Y1889" s="193">
        <v>462</v>
      </c>
      <c r="Z1889" s="447">
        <v>150</v>
      </c>
      <c r="AA1889" s="186"/>
      <c r="AB1889" s="187"/>
      <c r="AC1889" s="93">
        <v>462</v>
      </c>
      <c r="AD1889" s="440">
        <v>36</v>
      </c>
      <c r="AE1889" s="93">
        <v>462</v>
      </c>
      <c r="AF1889" s="448">
        <v>47</v>
      </c>
      <c r="AG1889" s="193">
        <v>462</v>
      </c>
      <c r="AH1889" s="448">
        <v>50</v>
      </c>
      <c r="AI1889" s="186"/>
      <c r="AJ1889" s="187"/>
      <c r="AK1889" s="188"/>
      <c r="AL1889" s="93"/>
      <c r="AM1889" s="444"/>
      <c r="AN1889" s="444"/>
      <c r="AO1889" s="444"/>
      <c r="AP1889" s="444"/>
      <c r="AQ1889" s="444"/>
    </row>
    <row r="1890" spans="1:43">
      <c r="A1890" s="93"/>
      <c r="B1890" s="212"/>
      <c r="C1890" s="87"/>
      <c r="D1890" s="173"/>
      <c r="E1890" s="213"/>
      <c r="F1890" s="173"/>
      <c r="G1890" s="87"/>
      <c r="H1890" s="88"/>
      <c r="I1890" s="213"/>
      <c r="J1890" s="88"/>
      <c r="K1890" s="87"/>
      <c r="L1890" s="93"/>
      <c r="M1890" s="93"/>
      <c r="N1890" s="93"/>
      <c r="O1890" s="93"/>
      <c r="P1890" s="93"/>
      <c r="Q1890" s="93"/>
      <c r="R1890" s="93"/>
      <c r="S1890" s="93"/>
      <c r="T1890" s="93"/>
      <c r="U1890" s="93">
        <v>463</v>
      </c>
      <c r="V1890" s="439">
        <v>129</v>
      </c>
      <c r="W1890" s="93">
        <v>463</v>
      </c>
      <c r="X1890" s="447">
        <v>111</v>
      </c>
      <c r="Y1890" s="193">
        <v>463</v>
      </c>
      <c r="Z1890" s="447">
        <v>104</v>
      </c>
      <c r="AA1890" s="186"/>
      <c r="AB1890" s="187"/>
      <c r="AC1890" s="93">
        <v>463</v>
      </c>
      <c r="AD1890" s="440">
        <v>43</v>
      </c>
      <c r="AE1890" s="93">
        <v>463</v>
      </c>
      <c r="AF1890" s="448">
        <v>56</v>
      </c>
      <c r="AG1890" s="193">
        <v>463</v>
      </c>
      <c r="AH1890" s="448">
        <v>32</v>
      </c>
      <c r="AI1890" s="186"/>
      <c r="AJ1890" s="187"/>
      <c r="AK1890" s="188"/>
      <c r="AL1890" s="93"/>
      <c r="AM1890" s="444"/>
      <c r="AN1890" s="444"/>
      <c r="AO1890" s="444"/>
      <c r="AP1890" s="444"/>
      <c r="AQ1890" s="444"/>
    </row>
    <row r="1891" spans="1:43">
      <c r="A1891" s="93"/>
      <c r="B1891" s="212"/>
      <c r="C1891" s="87"/>
      <c r="D1891" s="173"/>
      <c r="E1891" s="213"/>
      <c r="F1891" s="173"/>
      <c r="G1891" s="87"/>
      <c r="H1891" s="88"/>
      <c r="I1891" s="213"/>
      <c r="J1891" s="88"/>
      <c r="K1891" s="87"/>
      <c r="L1891" s="93"/>
      <c r="M1891" s="93"/>
      <c r="N1891" s="93"/>
      <c r="O1891" s="93"/>
      <c r="P1891" s="93"/>
      <c r="Q1891" s="93"/>
      <c r="R1891" s="93"/>
      <c r="S1891" s="93"/>
      <c r="T1891" s="93"/>
      <c r="U1891" s="93">
        <v>464</v>
      </c>
      <c r="V1891" s="439">
        <v>484</v>
      </c>
      <c r="W1891" s="93">
        <v>464</v>
      </c>
      <c r="X1891" s="447">
        <v>494</v>
      </c>
      <c r="Y1891" s="193">
        <v>464</v>
      </c>
      <c r="Z1891" s="447">
        <v>436</v>
      </c>
      <c r="AA1891" s="186"/>
      <c r="AB1891" s="187"/>
      <c r="AC1891" s="93">
        <v>464</v>
      </c>
      <c r="AD1891" s="440">
        <v>195</v>
      </c>
      <c r="AE1891" s="93">
        <v>464</v>
      </c>
      <c r="AF1891" s="448">
        <v>193</v>
      </c>
      <c r="AG1891" s="193">
        <v>464</v>
      </c>
      <c r="AH1891" s="448">
        <v>201</v>
      </c>
      <c r="AI1891" s="186"/>
      <c r="AJ1891" s="187"/>
      <c r="AK1891" s="188"/>
      <c r="AL1891" s="93"/>
      <c r="AM1891" s="444"/>
      <c r="AN1891" s="444"/>
      <c r="AO1891" s="444"/>
      <c r="AP1891" s="444"/>
      <c r="AQ1891" s="444"/>
    </row>
    <row r="1892" spans="1:43">
      <c r="A1892" s="93"/>
      <c r="B1892" s="212"/>
      <c r="C1892" s="87"/>
      <c r="D1892" s="173"/>
      <c r="E1892" s="213"/>
      <c r="F1892" s="173"/>
      <c r="G1892" s="87"/>
      <c r="H1892" s="88"/>
      <c r="I1892" s="213"/>
      <c r="J1892" s="88"/>
      <c r="K1892" s="87"/>
      <c r="L1892" s="93"/>
      <c r="M1892" s="93"/>
      <c r="N1892" s="93"/>
      <c r="O1892" s="93"/>
      <c r="P1892" s="93"/>
      <c r="Q1892" s="93"/>
      <c r="R1892" s="93"/>
      <c r="S1892" s="93"/>
      <c r="T1892" s="93"/>
      <c r="U1892" s="93">
        <v>465</v>
      </c>
      <c r="V1892" s="439">
        <v>1037</v>
      </c>
      <c r="W1892" s="93">
        <v>465</v>
      </c>
      <c r="X1892" s="447">
        <v>1076</v>
      </c>
      <c r="Y1892" s="193">
        <v>465</v>
      </c>
      <c r="Z1892" s="447">
        <v>1013</v>
      </c>
      <c r="AA1892" s="186"/>
      <c r="AB1892" s="187"/>
      <c r="AC1892" s="93">
        <v>465</v>
      </c>
      <c r="AD1892" s="440">
        <v>288</v>
      </c>
      <c r="AE1892" s="93">
        <v>465</v>
      </c>
      <c r="AF1892" s="448">
        <v>297</v>
      </c>
      <c r="AG1892" s="193">
        <v>465</v>
      </c>
      <c r="AH1892" s="448">
        <v>284</v>
      </c>
      <c r="AI1892" s="186"/>
      <c r="AJ1892" s="187"/>
      <c r="AK1892" s="188"/>
      <c r="AL1892" s="93"/>
      <c r="AM1892" s="444"/>
      <c r="AN1892" s="444"/>
      <c r="AO1892" s="444"/>
      <c r="AP1892" s="444"/>
      <c r="AQ1892" s="444"/>
    </row>
    <row r="1893" spans="1:43">
      <c r="A1893" s="93"/>
      <c r="B1893" s="212"/>
      <c r="C1893" s="87"/>
      <c r="D1893" s="173"/>
      <c r="E1893" s="213"/>
      <c r="F1893" s="173"/>
      <c r="G1893" s="87"/>
      <c r="H1893" s="88"/>
      <c r="I1893" s="213"/>
      <c r="J1893" s="88"/>
      <c r="K1893" s="87"/>
      <c r="L1893" s="93"/>
      <c r="M1893" s="93"/>
      <c r="N1893" s="93"/>
      <c r="O1893" s="93"/>
      <c r="P1893" s="93"/>
      <c r="Q1893" s="93"/>
      <c r="R1893" s="93"/>
      <c r="S1893" s="93"/>
      <c r="T1893" s="93"/>
      <c r="U1893" s="93">
        <v>466</v>
      </c>
      <c r="V1893" s="439">
        <v>359</v>
      </c>
      <c r="W1893" s="93">
        <v>466</v>
      </c>
      <c r="X1893" s="447">
        <v>345</v>
      </c>
      <c r="Y1893" s="193">
        <v>466</v>
      </c>
      <c r="Z1893" s="447">
        <v>382</v>
      </c>
      <c r="AA1893" s="186"/>
      <c r="AB1893" s="187"/>
      <c r="AC1893" s="93">
        <v>466</v>
      </c>
      <c r="AD1893" s="440">
        <v>129</v>
      </c>
      <c r="AE1893" s="93">
        <v>466</v>
      </c>
      <c r="AF1893" s="448">
        <v>139</v>
      </c>
      <c r="AG1893" s="193">
        <v>466</v>
      </c>
      <c r="AH1893" s="448">
        <v>132</v>
      </c>
      <c r="AI1893" s="186"/>
      <c r="AJ1893" s="187"/>
      <c r="AK1893" s="188"/>
      <c r="AL1893" s="93"/>
      <c r="AM1893" s="444"/>
      <c r="AN1893" s="444"/>
      <c r="AO1893" s="444"/>
      <c r="AP1893" s="444"/>
      <c r="AQ1893" s="444"/>
    </row>
    <row r="1894" spans="1:43">
      <c r="A1894" s="93"/>
      <c r="B1894" s="212"/>
      <c r="C1894" s="87"/>
      <c r="D1894" s="173"/>
      <c r="E1894" s="213"/>
      <c r="F1894" s="173"/>
      <c r="G1894" s="87"/>
      <c r="H1894" s="88"/>
      <c r="I1894" s="213"/>
      <c r="J1894" s="88"/>
      <c r="K1894" s="87"/>
      <c r="L1894" s="93"/>
      <c r="M1894" s="93"/>
      <c r="N1894" s="93"/>
      <c r="O1894" s="93"/>
      <c r="P1894" s="93"/>
      <c r="Q1894" s="93"/>
      <c r="R1894" s="93"/>
      <c r="S1894" s="93"/>
      <c r="T1894" s="93"/>
      <c r="U1894" s="93">
        <v>467</v>
      </c>
      <c r="V1894" s="439">
        <v>190</v>
      </c>
      <c r="W1894" s="93">
        <v>467</v>
      </c>
      <c r="X1894" s="447">
        <v>185</v>
      </c>
      <c r="Y1894" s="193">
        <v>467</v>
      </c>
      <c r="Z1894" s="447">
        <v>176</v>
      </c>
      <c r="AA1894" s="186"/>
      <c r="AB1894" s="187"/>
      <c r="AC1894" s="93">
        <v>467</v>
      </c>
      <c r="AD1894" s="440">
        <v>74</v>
      </c>
      <c r="AE1894" s="93">
        <v>467</v>
      </c>
      <c r="AF1894" s="448">
        <v>51</v>
      </c>
      <c r="AG1894" s="193">
        <v>467</v>
      </c>
      <c r="AH1894" s="448">
        <v>61</v>
      </c>
      <c r="AI1894" s="186"/>
      <c r="AJ1894" s="187"/>
      <c r="AK1894" s="188"/>
      <c r="AL1894" s="93"/>
      <c r="AM1894" s="444"/>
      <c r="AN1894" s="444"/>
      <c r="AO1894" s="444"/>
      <c r="AP1894" s="444"/>
      <c r="AQ1894" s="444"/>
    </row>
    <row r="1895" spans="1:43">
      <c r="A1895" s="93"/>
      <c r="B1895" s="212"/>
      <c r="C1895" s="87"/>
      <c r="D1895" s="173"/>
      <c r="E1895" s="213"/>
      <c r="F1895" s="173"/>
      <c r="G1895" s="87"/>
      <c r="H1895" s="88"/>
      <c r="I1895" s="213"/>
      <c r="J1895" s="88"/>
      <c r="K1895" s="87"/>
      <c r="L1895" s="93"/>
      <c r="M1895" s="93"/>
      <c r="N1895" s="93"/>
      <c r="O1895" s="93"/>
      <c r="P1895" s="93"/>
      <c r="Q1895" s="93"/>
      <c r="R1895" s="93"/>
      <c r="S1895" s="93"/>
      <c r="T1895" s="93"/>
      <c r="U1895" s="93">
        <v>468</v>
      </c>
      <c r="V1895" s="439">
        <v>35</v>
      </c>
      <c r="W1895" s="93">
        <v>468</v>
      </c>
      <c r="X1895" s="447">
        <v>34</v>
      </c>
      <c r="Y1895" s="193">
        <v>468</v>
      </c>
      <c r="Z1895" s="447">
        <v>36</v>
      </c>
      <c r="AA1895" s="186"/>
      <c r="AB1895" s="187"/>
      <c r="AC1895" s="93">
        <v>468</v>
      </c>
      <c r="AD1895" s="440">
        <v>4</v>
      </c>
      <c r="AE1895" s="93">
        <v>468</v>
      </c>
      <c r="AF1895" s="448">
        <v>4</v>
      </c>
      <c r="AG1895" s="193">
        <v>468</v>
      </c>
      <c r="AH1895" s="448">
        <v>6</v>
      </c>
      <c r="AI1895" s="186"/>
      <c r="AJ1895" s="187"/>
      <c r="AK1895" s="188"/>
      <c r="AL1895" s="93"/>
      <c r="AM1895" s="444"/>
      <c r="AN1895" s="444"/>
      <c r="AO1895" s="444"/>
      <c r="AP1895" s="444"/>
      <c r="AQ1895" s="444"/>
    </row>
    <row r="1896" spans="1:43">
      <c r="A1896" s="93"/>
      <c r="B1896" s="212"/>
      <c r="C1896" s="87"/>
      <c r="D1896" s="173"/>
      <c r="E1896" s="213"/>
      <c r="F1896" s="173"/>
      <c r="G1896" s="87"/>
      <c r="H1896" s="88"/>
      <c r="I1896" s="213"/>
      <c r="J1896" s="88"/>
      <c r="K1896" s="87"/>
      <c r="L1896" s="93"/>
      <c r="M1896" s="93"/>
      <c r="N1896" s="93"/>
      <c r="O1896" s="93"/>
      <c r="P1896" s="93"/>
      <c r="Q1896" s="93"/>
      <c r="R1896" s="93"/>
      <c r="S1896" s="93"/>
      <c r="T1896" s="93"/>
      <c r="U1896" s="93">
        <v>469</v>
      </c>
      <c r="V1896" s="439">
        <v>528</v>
      </c>
      <c r="W1896" s="93">
        <v>469</v>
      </c>
      <c r="X1896" s="447">
        <v>560</v>
      </c>
      <c r="Y1896" s="193">
        <v>469</v>
      </c>
      <c r="Z1896" s="447">
        <v>571</v>
      </c>
      <c r="AA1896" s="186"/>
      <c r="AB1896" s="187"/>
      <c r="AC1896" s="93">
        <v>469</v>
      </c>
      <c r="AD1896" s="440">
        <v>205</v>
      </c>
      <c r="AE1896" s="93">
        <v>469</v>
      </c>
      <c r="AF1896" s="448">
        <v>242</v>
      </c>
      <c r="AG1896" s="193">
        <v>469</v>
      </c>
      <c r="AH1896" s="448">
        <v>230</v>
      </c>
      <c r="AI1896" s="186"/>
      <c r="AJ1896" s="187"/>
      <c r="AK1896" s="188"/>
      <c r="AL1896" s="93"/>
      <c r="AM1896" s="444"/>
      <c r="AN1896" s="444"/>
      <c r="AO1896" s="444"/>
      <c r="AP1896" s="444"/>
      <c r="AQ1896" s="444"/>
    </row>
    <row r="1897" spans="1:43">
      <c r="A1897" s="93"/>
      <c r="B1897" s="212"/>
      <c r="C1897" s="87"/>
      <c r="D1897" s="173"/>
      <c r="E1897" s="213"/>
      <c r="F1897" s="173"/>
      <c r="G1897" s="87"/>
      <c r="H1897" s="88"/>
      <c r="I1897" s="213"/>
      <c r="J1897" s="88"/>
      <c r="K1897" s="87"/>
      <c r="L1897" s="93"/>
      <c r="M1897" s="93"/>
      <c r="N1897" s="93"/>
      <c r="O1897" s="93"/>
      <c r="P1897" s="93"/>
      <c r="Q1897" s="93"/>
      <c r="R1897" s="93"/>
      <c r="S1897" s="93"/>
      <c r="T1897" s="93"/>
      <c r="U1897" s="93">
        <v>470</v>
      </c>
      <c r="V1897" s="439">
        <v>1792</v>
      </c>
      <c r="W1897" s="93">
        <v>470</v>
      </c>
      <c r="X1897" s="447">
        <v>1665</v>
      </c>
      <c r="Y1897" s="193">
        <v>470</v>
      </c>
      <c r="Z1897" s="447">
        <v>1746</v>
      </c>
      <c r="AA1897" s="186"/>
      <c r="AB1897" s="187"/>
      <c r="AC1897" s="93">
        <v>470</v>
      </c>
      <c r="AD1897" s="440">
        <v>300</v>
      </c>
      <c r="AE1897" s="93">
        <v>470</v>
      </c>
      <c r="AF1897" s="448">
        <v>357</v>
      </c>
      <c r="AG1897" s="193">
        <v>470</v>
      </c>
      <c r="AH1897" s="448">
        <v>295</v>
      </c>
      <c r="AI1897" s="186"/>
      <c r="AJ1897" s="187"/>
      <c r="AK1897" s="188"/>
      <c r="AL1897" s="93"/>
      <c r="AM1897" s="444"/>
      <c r="AN1897" s="444"/>
      <c r="AO1897" s="444"/>
      <c r="AP1897" s="444"/>
      <c r="AQ1897" s="444"/>
    </row>
    <row r="1898" spans="1:43">
      <c r="A1898" s="93"/>
      <c r="B1898" s="212"/>
      <c r="C1898" s="87"/>
      <c r="D1898" s="173"/>
      <c r="E1898" s="213"/>
      <c r="F1898" s="173"/>
      <c r="G1898" s="87"/>
      <c r="H1898" s="88"/>
      <c r="I1898" s="213"/>
      <c r="J1898" s="88"/>
      <c r="K1898" s="87"/>
      <c r="L1898" s="93"/>
      <c r="M1898" s="93"/>
      <c r="N1898" s="93"/>
      <c r="O1898" s="93"/>
      <c r="P1898" s="93"/>
      <c r="Q1898" s="93"/>
      <c r="R1898" s="93"/>
      <c r="S1898" s="93"/>
      <c r="T1898" s="93"/>
      <c r="U1898" s="93">
        <v>471</v>
      </c>
      <c r="V1898" s="439">
        <v>59</v>
      </c>
      <c r="W1898" s="93">
        <v>471</v>
      </c>
      <c r="X1898" s="447">
        <v>69</v>
      </c>
      <c r="Y1898" s="193">
        <v>471</v>
      </c>
      <c r="Z1898" s="447">
        <v>45</v>
      </c>
      <c r="AA1898" s="186"/>
      <c r="AB1898" s="187"/>
      <c r="AC1898" s="93">
        <v>471</v>
      </c>
      <c r="AD1898" s="440">
        <v>22</v>
      </c>
      <c r="AE1898" s="93">
        <v>471</v>
      </c>
      <c r="AF1898" s="448">
        <v>20</v>
      </c>
      <c r="AG1898" s="193">
        <v>471</v>
      </c>
      <c r="AH1898" s="448">
        <v>22</v>
      </c>
      <c r="AI1898" s="186"/>
      <c r="AJ1898" s="187"/>
      <c r="AK1898" s="188"/>
      <c r="AL1898" s="93"/>
      <c r="AM1898" s="444"/>
      <c r="AN1898" s="444"/>
      <c r="AO1898" s="444"/>
      <c r="AP1898" s="444"/>
      <c r="AQ1898" s="444"/>
    </row>
    <row r="1899" spans="1:43">
      <c r="A1899" s="93"/>
      <c r="B1899" s="212"/>
      <c r="C1899" s="87"/>
      <c r="D1899" s="173"/>
      <c r="E1899" s="213"/>
      <c r="F1899" s="173"/>
      <c r="G1899" s="87"/>
      <c r="H1899" s="88"/>
      <c r="I1899" s="213"/>
      <c r="J1899" s="88"/>
      <c r="K1899" s="87"/>
      <c r="L1899" s="93"/>
      <c r="M1899" s="93"/>
      <c r="N1899" s="93"/>
      <c r="O1899" s="93"/>
      <c r="P1899" s="93"/>
      <c r="Q1899" s="93"/>
      <c r="R1899" s="93"/>
      <c r="S1899" s="93"/>
      <c r="T1899" s="93"/>
      <c r="U1899" s="93">
        <v>473</v>
      </c>
      <c r="V1899" s="439">
        <v>361</v>
      </c>
      <c r="W1899" s="93">
        <v>473</v>
      </c>
      <c r="X1899" s="447">
        <v>391</v>
      </c>
      <c r="Y1899" s="193">
        <v>473</v>
      </c>
      <c r="Z1899" s="447">
        <v>371</v>
      </c>
      <c r="AA1899" s="186"/>
      <c r="AB1899" s="187"/>
      <c r="AC1899" s="93">
        <v>473</v>
      </c>
      <c r="AD1899" s="440">
        <v>143</v>
      </c>
      <c r="AE1899" s="93">
        <v>473</v>
      </c>
      <c r="AF1899" s="448">
        <v>128</v>
      </c>
      <c r="AG1899" s="193">
        <v>473</v>
      </c>
      <c r="AH1899" s="448">
        <v>114</v>
      </c>
      <c r="AI1899" s="186"/>
      <c r="AJ1899" s="187"/>
      <c r="AK1899" s="188"/>
      <c r="AL1899" s="93"/>
      <c r="AM1899" s="444"/>
      <c r="AN1899" s="444"/>
      <c r="AO1899" s="444"/>
      <c r="AP1899" s="444"/>
      <c r="AQ1899" s="444"/>
    </row>
    <row r="1900" spans="1:43">
      <c r="A1900" s="93"/>
      <c r="B1900" s="212"/>
      <c r="C1900" s="87"/>
      <c r="D1900" s="173"/>
      <c r="E1900" s="213"/>
      <c r="F1900" s="173"/>
      <c r="G1900" s="87"/>
      <c r="H1900" s="88"/>
      <c r="I1900" s="213"/>
      <c r="J1900" s="88"/>
      <c r="K1900" s="87"/>
      <c r="L1900" s="93"/>
      <c r="M1900" s="93"/>
      <c r="N1900" s="93"/>
      <c r="O1900" s="93"/>
      <c r="P1900" s="93"/>
      <c r="Q1900" s="93"/>
      <c r="R1900" s="93"/>
      <c r="S1900" s="93"/>
      <c r="T1900" s="93"/>
      <c r="U1900" s="93">
        <v>474</v>
      </c>
      <c r="V1900" s="439">
        <v>21</v>
      </c>
      <c r="W1900" s="93">
        <v>474</v>
      </c>
      <c r="X1900" s="447">
        <v>21</v>
      </c>
      <c r="Y1900" s="193">
        <v>474</v>
      </c>
      <c r="Z1900" s="447">
        <v>33</v>
      </c>
      <c r="AA1900" s="186"/>
      <c r="AB1900" s="187"/>
      <c r="AC1900" s="93">
        <v>474</v>
      </c>
      <c r="AD1900" s="440">
        <v>23</v>
      </c>
      <c r="AE1900" s="93">
        <v>474</v>
      </c>
      <c r="AF1900" s="448">
        <v>25</v>
      </c>
      <c r="AG1900" s="193">
        <v>474</v>
      </c>
      <c r="AH1900" s="448">
        <v>16</v>
      </c>
      <c r="AI1900" s="186"/>
      <c r="AJ1900" s="187"/>
      <c r="AK1900" s="188"/>
      <c r="AL1900" s="93"/>
      <c r="AM1900" s="444"/>
      <c r="AN1900" s="444"/>
      <c r="AO1900" s="444"/>
      <c r="AP1900" s="444"/>
      <c r="AQ1900" s="444"/>
    </row>
    <row r="1901" spans="1:43">
      <c r="A1901" s="93"/>
      <c r="B1901" s="212"/>
      <c r="C1901" s="87"/>
      <c r="D1901" s="173"/>
      <c r="E1901" s="213"/>
      <c r="F1901" s="173"/>
      <c r="G1901" s="87"/>
      <c r="H1901" s="88"/>
      <c r="I1901" s="213"/>
      <c r="J1901" s="88"/>
      <c r="K1901" s="87"/>
      <c r="L1901" s="93"/>
      <c r="M1901" s="93"/>
      <c r="N1901" s="93"/>
      <c r="O1901" s="93"/>
      <c r="P1901" s="93"/>
      <c r="Q1901" s="93"/>
      <c r="R1901" s="93"/>
      <c r="S1901" s="93"/>
      <c r="T1901" s="93"/>
      <c r="U1901" s="93">
        <v>475</v>
      </c>
      <c r="V1901" s="439">
        <v>3448</v>
      </c>
      <c r="W1901" s="93">
        <v>475</v>
      </c>
      <c r="X1901" s="447">
        <v>3163</v>
      </c>
      <c r="Y1901" s="193">
        <v>475</v>
      </c>
      <c r="Z1901" s="447">
        <v>3079</v>
      </c>
      <c r="AA1901" s="186"/>
      <c r="AB1901" s="187"/>
      <c r="AC1901" s="93">
        <v>475</v>
      </c>
      <c r="AD1901" s="440">
        <v>1766</v>
      </c>
      <c r="AE1901" s="93">
        <v>475</v>
      </c>
      <c r="AF1901" s="448">
        <v>1575</v>
      </c>
      <c r="AG1901" s="193">
        <v>475</v>
      </c>
      <c r="AH1901" s="448">
        <v>1583</v>
      </c>
      <c r="AI1901" s="186"/>
      <c r="AJ1901" s="187"/>
      <c r="AK1901" s="188"/>
      <c r="AL1901" s="93"/>
      <c r="AM1901" s="444"/>
      <c r="AN1901" s="444"/>
      <c r="AO1901" s="444"/>
      <c r="AP1901" s="444"/>
      <c r="AQ1901" s="444"/>
    </row>
    <row r="1902" spans="1:43">
      <c r="A1902" s="93"/>
      <c r="B1902" s="212"/>
      <c r="C1902" s="87"/>
      <c r="D1902" s="173"/>
      <c r="E1902" s="213"/>
      <c r="F1902" s="173"/>
      <c r="G1902" s="87"/>
      <c r="H1902" s="88"/>
      <c r="I1902" s="213"/>
      <c r="J1902" s="88"/>
      <c r="K1902" s="87"/>
      <c r="L1902" s="93"/>
      <c r="M1902" s="93"/>
      <c r="N1902" s="93"/>
      <c r="O1902" s="93"/>
      <c r="P1902" s="93"/>
      <c r="Q1902" s="93"/>
      <c r="R1902" s="93"/>
      <c r="S1902" s="93"/>
      <c r="T1902" s="93"/>
      <c r="U1902" s="93">
        <v>476</v>
      </c>
      <c r="V1902" s="439">
        <v>38</v>
      </c>
      <c r="W1902" s="93">
        <v>476</v>
      </c>
      <c r="X1902" s="447">
        <v>35</v>
      </c>
      <c r="Y1902" s="193">
        <v>476</v>
      </c>
      <c r="Z1902" s="447">
        <v>29</v>
      </c>
      <c r="AA1902" s="186"/>
      <c r="AB1902" s="187"/>
      <c r="AC1902" s="93">
        <v>476</v>
      </c>
      <c r="AD1902" s="440">
        <v>23</v>
      </c>
      <c r="AE1902" s="93">
        <v>476</v>
      </c>
      <c r="AF1902" s="448">
        <v>18</v>
      </c>
      <c r="AG1902" s="193">
        <v>476</v>
      </c>
      <c r="AH1902" s="448">
        <v>20</v>
      </c>
      <c r="AI1902" s="186"/>
      <c r="AJ1902" s="187"/>
      <c r="AK1902" s="188"/>
      <c r="AL1902" s="93"/>
      <c r="AM1902" s="444"/>
      <c r="AN1902" s="444"/>
      <c r="AO1902" s="444"/>
      <c r="AP1902" s="444"/>
      <c r="AQ1902" s="444"/>
    </row>
    <row r="1903" spans="1:43">
      <c r="A1903" s="93"/>
      <c r="B1903" s="212"/>
      <c r="C1903" s="87"/>
      <c r="D1903" s="173"/>
      <c r="E1903" s="213"/>
      <c r="F1903" s="173"/>
      <c r="G1903" s="87"/>
      <c r="H1903" s="88"/>
      <c r="I1903" s="213"/>
      <c r="J1903" s="88"/>
      <c r="K1903" s="87"/>
      <c r="L1903" s="93"/>
      <c r="M1903" s="93"/>
      <c r="N1903" s="93"/>
      <c r="O1903" s="93"/>
      <c r="P1903" s="93"/>
      <c r="Q1903" s="93"/>
      <c r="R1903" s="93"/>
      <c r="S1903" s="93"/>
      <c r="T1903" s="93"/>
      <c r="U1903" s="93">
        <v>477</v>
      </c>
      <c r="V1903" s="439">
        <v>80</v>
      </c>
      <c r="W1903" s="93">
        <v>477</v>
      </c>
      <c r="X1903" s="447">
        <v>88</v>
      </c>
      <c r="Y1903" s="193">
        <v>477</v>
      </c>
      <c r="Z1903" s="447">
        <v>58</v>
      </c>
      <c r="AA1903" s="186"/>
      <c r="AB1903" s="187"/>
      <c r="AC1903" s="93">
        <v>477</v>
      </c>
      <c r="AD1903" s="440">
        <v>21</v>
      </c>
      <c r="AE1903" s="93">
        <v>477</v>
      </c>
      <c r="AF1903" s="448">
        <v>19</v>
      </c>
      <c r="AG1903" s="193">
        <v>477</v>
      </c>
      <c r="AH1903" s="448">
        <v>12</v>
      </c>
      <c r="AI1903" s="186"/>
      <c r="AJ1903" s="187"/>
      <c r="AK1903" s="188"/>
      <c r="AL1903" s="93"/>
      <c r="AM1903" s="444"/>
      <c r="AN1903" s="444"/>
      <c r="AO1903" s="444"/>
      <c r="AP1903" s="444"/>
      <c r="AQ1903" s="444"/>
    </row>
    <row r="1904" spans="1:43">
      <c r="A1904" s="93"/>
      <c r="B1904" s="212"/>
      <c r="C1904" s="87"/>
      <c r="D1904" s="173"/>
      <c r="E1904" s="213"/>
      <c r="F1904" s="173"/>
      <c r="G1904" s="87"/>
      <c r="H1904" s="88"/>
      <c r="I1904" s="213"/>
      <c r="J1904" s="88"/>
      <c r="K1904" s="87"/>
      <c r="L1904" s="93"/>
      <c r="M1904" s="93"/>
      <c r="N1904" s="93"/>
      <c r="O1904" s="93"/>
      <c r="P1904" s="93"/>
      <c r="Q1904" s="93"/>
      <c r="R1904" s="93"/>
      <c r="S1904" s="93"/>
      <c r="T1904" s="93"/>
      <c r="U1904" s="93">
        <v>479</v>
      </c>
      <c r="V1904" s="439">
        <v>82</v>
      </c>
      <c r="W1904" s="93">
        <v>479</v>
      </c>
      <c r="X1904" s="447">
        <v>84</v>
      </c>
      <c r="Y1904" s="193">
        <v>479</v>
      </c>
      <c r="Z1904" s="447">
        <v>95</v>
      </c>
      <c r="AA1904" s="186"/>
      <c r="AB1904" s="187"/>
      <c r="AC1904" s="93">
        <v>479</v>
      </c>
      <c r="AD1904" s="440">
        <v>15</v>
      </c>
      <c r="AE1904" s="93">
        <v>479</v>
      </c>
      <c r="AF1904" s="448">
        <v>5</v>
      </c>
      <c r="AG1904" s="193">
        <v>479</v>
      </c>
      <c r="AH1904" s="448">
        <v>14</v>
      </c>
      <c r="AI1904" s="186"/>
      <c r="AJ1904" s="187"/>
      <c r="AK1904" s="188"/>
      <c r="AL1904" s="93"/>
      <c r="AM1904" s="444"/>
      <c r="AN1904" s="444"/>
      <c r="AO1904" s="444"/>
      <c r="AP1904" s="444"/>
      <c r="AQ1904" s="444"/>
    </row>
    <row r="1905" spans="1:43">
      <c r="A1905" s="93"/>
      <c r="B1905" s="212"/>
      <c r="C1905" s="87"/>
      <c r="D1905" s="173"/>
      <c r="E1905" s="213"/>
      <c r="F1905" s="173"/>
      <c r="G1905" s="87"/>
      <c r="H1905" s="88"/>
      <c r="I1905" s="213"/>
      <c r="J1905" s="88"/>
      <c r="K1905" s="87"/>
      <c r="L1905" s="93"/>
      <c r="M1905" s="93"/>
      <c r="N1905" s="93"/>
      <c r="O1905" s="93"/>
      <c r="P1905" s="93"/>
      <c r="Q1905" s="93"/>
      <c r="R1905" s="93"/>
      <c r="S1905" s="93"/>
      <c r="T1905" s="93"/>
      <c r="U1905" s="93">
        <v>480</v>
      </c>
      <c r="V1905" s="439">
        <v>3362</v>
      </c>
      <c r="W1905" s="93">
        <v>480</v>
      </c>
      <c r="X1905" s="447">
        <v>3557</v>
      </c>
      <c r="Y1905" s="193">
        <v>480</v>
      </c>
      <c r="Z1905" s="447">
        <v>3540</v>
      </c>
      <c r="AA1905" s="186"/>
      <c r="AB1905" s="187"/>
      <c r="AC1905" s="93">
        <v>480</v>
      </c>
      <c r="AD1905" s="440">
        <v>597</v>
      </c>
      <c r="AE1905" s="93">
        <v>480</v>
      </c>
      <c r="AF1905" s="448">
        <v>479</v>
      </c>
      <c r="AG1905" s="193">
        <v>480</v>
      </c>
      <c r="AH1905" s="448">
        <v>495</v>
      </c>
      <c r="AI1905" s="186"/>
      <c r="AJ1905" s="187"/>
      <c r="AK1905" s="188"/>
      <c r="AL1905" s="93"/>
      <c r="AM1905" s="444"/>
      <c r="AN1905" s="444"/>
      <c r="AO1905" s="444"/>
      <c r="AP1905" s="444"/>
      <c r="AQ1905" s="444"/>
    </row>
    <row r="1906" spans="1:43">
      <c r="A1906" s="93"/>
      <c r="B1906" s="212"/>
      <c r="C1906" s="87"/>
      <c r="D1906" s="173"/>
      <c r="E1906" s="213"/>
      <c r="F1906" s="173"/>
      <c r="G1906" s="87"/>
      <c r="H1906" s="88"/>
      <c r="I1906" s="213"/>
      <c r="J1906" s="88"/>
      <c r="K1906" s="87"/>
      <c r="L1906" s="93"/>
      <c r="M1906" s="93"/>
      <c r="N1906" s="93"/>
      <c r="O1906" s="93"/>
      <c r="P1906" s="93"/>
      <c r="Q1906" s="93"/>
      <c r="R1906" s="93"/>
      <c r="S1906" s="93"/>
      <c r="T1906" s="93"/>
      <c r="U1906" s="93">
        <v>481</v>
      </c>
      <c r="V1906" s="439">
        <v>134</v>
      </c>
      <c r="W1906" s="93">
        <v>481</v>
      </c>
      <c r="X1906" s="447">
        <v>135</v>
      </c>
      <c r="Y1906" s="193">
        <v>481</v>
      </c>
      <c r="Z1906" s="447">
        <v>104</v>
      </c>
      <c r="AA1906" s="186"/>
      <c r="AB1906" s="187"/>
      <c r="AC1906" s="93">
        <v>481</v>
      </c>
      <c r="AD1906" s="440">
        <v>23</v>
      </c>
      <c r="AE1906" s="93">
        <v>481</v>
      </c>
      <c r="AF1906" s="448">
        <v>22</v>
      </c>
      <c r="AG1906" s="193">
        <v>481</v>
      </c>
      <c r="AH1906" s="448">
        <v>36</v>
      </c>
      <c r="AI1906" s="186"/>
      <c r="AJ1906" s="187"/>
      <c r="AK1906" s="188"/>
      <c r="AL1906" s="93"/>
      <c r="AM1906" s="444"/>
      <c r="AN1906" s="444"/>
      <c r="AO1906" s="444"/>
      <c r="AP1906" s="444"/>
      <c r="AQ1906" s="444"/>
    </row>
    <row r="1907" spans="1:43">
      <c r="A1907" s="93"/>
      <c r="B1907" s="212"/>
      <c r="C1907" s="87"/>
      <c r="D1907" s="173"/>
      <c r="E1907" s="213"/>
      <c r="F1907" s="173"/>
      <c r="G1907" s="87"/>
      <c r="H1907" s="88"/>
      <c r="I1907" s="213"/>
      <c r="J1907" s="88"/>
      <c r="K1907" s="87"/>
      <c r="L1907" s="93"/>
      <c r="M1907" s="93"/>
      <c r="N1907" s="93"/>
      <c r="O1907" s="93"/>
      <c r="P1907" s="93"/>
      <c r="Q1907" s="93"/>
      <c r="R1907" s="93"/>
      <c r="S1907" s="93"/>
      <c r="T1907" s="93"/>
      <c r="U1907" s="93">
        <v>482</v>
      </c>
      <c r="V1907" s="439">
        <v>75</v>
      </c>
      <c r="W1907" s="93">
        <v>482</v>
      </c>
      <c r="X1907" s="447">
        <v>71</v>
      </c>
      <c r="Y1907" s="193">
        <v>482</v>
      </c>
      <c r="Z1907" s="447">
        <v>76</v>
      </c>
      <c r="AA1907" s="186"/>
      <c r="AB1907" s="187"/>
      <c r="AC1907" s="93">
        <v>482</v>
      </c>
      <c r="AD1907" s="440">
        <v>34</v>
      </c>
      <c r="AE1907" s="93">
        <v>482</v>
      </c>
      <c r="AF1907" s="448">
        <v>36</v>
      </c>
      <c r="AG1907" s="193">
        <v>482</v>
      </c>
      <c r="AH1907" s="448">
        <v>27</v>
      </c>
      <c r="AI1907" s="186"/>
      <c r="AJ1907" s="187"/>
      <c r="AK1907" s="188"/>
      <c r="AL1907" s="93"/>
      <c r="AM1907" s="444"/>
      <c r="AN1907" s="444"/>
      <c r="AO1907" s="444"/>
      <c r="AP1907" s="444"/>
      <c r="AQ1907" s="444"/>
    </row>
    <row r="1908" spans="1:43">
      <c r="A1908" s="93"/>
      <c r="B1908" s="212"/>
      <c r="C1908" s="87"/>
      <c r="D1908" s="173"/>
      <c r="E1908" s="213"/>
      <c r="F1908" s="173"/>
      <c r="G1908" s="87"/>
      <c r="H1908" s="88"/>
      <c r="I1908" s="213"/>
      <c r="J1908" s="88"/>
      <c r="K1908" s="87"/>
      <c r="L1908" s="93"/>
      <c r="M1908" s="93"/>
      <c r="N1908" s="93"/>
      <c r="O1908" s="93"/>
      <c r="P1908" s="93"/>
      <c r="Q1908" s="93"/>
      <c r="R1908" s="93"/>
      <c r="S1908" s="93"/>
      <c r="T1908" s="93"/>
      <c r="U1908" s="93">
        <v>483</v>
      </c>
      <c r="V1908" s="439">
        <v>464</v>
      </c>
      <c r="W1908" s="93">
        <v>483</v>
      </c>
      <c r="X1908" s="447">
        <v>480</v>
      </c>
      <c r="Y1908" s="193">
        <v>483</v>
      </c>
      <c r="Z1908" s="447">
        <v>460</v>
      </c>
      <c r="AA1908" s="186"/>
      <c r="AB1908" s="187"/>
      <c r="AC1908" s="93">
        <v>483</v>
      </c>
      <c r="AD1908" s="440">
        <v>107</v>
      </c>
      <c r="AE1908" s="93">
        <v>483</v>
      </c>
      <c r="AF1908" s="448">
        <v>84</v>
      </c>
      <c r="AG1908" s="193">
        <v>483</v>
      </c>
      <c r="AH1908" s="448">
        <v>91</v>
      </c>
      <c r="AI1908" s="186"/>
      <c r="AJ1908" s="187"/>
      <c r="AK1908" s="188"/>
      <c r="AL1908" s="93"/>
      <c r="AM1908" s="444"/>
      <c r="AN1908" s="444"/>
      <c r="AO1908" s="444"/>
      <c r="AP1908" s="444"/>
      <c r="AQ1908" s="444"/>
    </row>
    <row r="1909" spans="1:43">
      <c r="N1909" s="93"/>
      <c r="O1909" s="93"/>
      <c r="P1909" s="93"/>
      <c r="Q1909" s="93"/>
      <c r="R1909" s="93"/>
      <c r="S1909" s="93"/>
      <c r="T1909" s="93"/>
      <c r="U1909" s="93">
        <v>484</v>
      </c>
      <c r="V1909" s="439">
        <v>293</v>
      </c>
      <c r="W1909" s="93">
        <v>484</v>
      </c>
      <c r="X1909" s="447">
        <v>306</v>
      </c>
      <c r="Y1909" s="193">
        <v>484</v>
      </c>
      <c r="Z1909" s="447">
        <v>299</v>
      </c>
      <c r="AA1909" s="186"/>
      <c r="AB1909" s="187"/>
      <c r="AC1909" s="93">
        <v>484</v>
      </c>
      <c r="AD1909" s="440">
        <v>68</v>
      </c>
      <c r="AE1909" s="93">
        <v>484</v>
      </c>
      <c r="AF1909" s="448">
        <v>82</v>
      </c>
      <c r="AG1909" s="193">
        <v>484</v>
      </c>
      <c r="AH1909" s="448">
        <v>77</v>
      </c>
      <c r="AI1909" s="186"/>
      <c r="AJ1909" s="187"/>
      <c r="AK1909" s="188"/>
      <c r="AL1909" s="93"/>
      <c r="AM1909" s="444"/>
      <c r="AN1909" s="444"/>
      <c r="AO1909" s="444"/>
      <c r="AP1909" s="444"/>
      <c r="AQ1909" s="444"/>
    </row>
    <row r="1910" spans="1:43">
      <c r="N1910" s="93"/>
      <c r="O1910" s="93"/>
      <c r="P1910" s="93"/>
      <c r="Q1910" s="93"/>
      <c r="R1910" s="93"/>
      <c r="S1910" s="93"/>
      <c r="T1910" s="93"/>
      <c r="U1910" s="93">
        <v>487</v>
      </c>
      <c r="V1910" s="439">
        <v>240</v>
      </c>
      <c r="W1910" s="93">
        <v>487</v>
      </c>
      <c r="X1910" s="447">
        <v>220</v>
      </c>
      <c r="Y1910" s="193">
        <v>487</v>
      </c>
      <c r="Z1910" s="447">
        <v>237</v>
      </c>
      <c r="AA1910" s="186"/>
      <c r="AB1910" s="187"/>
      <c r="AC1910" s="93">
        <v>487</v>
      </c>
      <c r="AD1910" s="440">
        <v>55</v>
      </c>
      <c r="AE1910" s="93">
        <v>487</v>
      </c>
      <c r="AF1910" s="448">
        <v>67</v>
      </c>
      <c r="AG1910" s="193">
        <v>487</v>
      </c>
      <c r="AH1910" s="448">
        <v>68</v>
      </c>
      <c r="AI1910" s="186"/>
      <c r="AJ1910" s="187"/>
      <c r="AK1910" s="188"/>
      <c r="AL1910" s="93"/>
      <c r="AM1910" s="444"/>
      <c r="AN1910" s="444"/>
      <c r="AO1910" s="444"/>
      <c r="AP1910" s="444"/>
      <c r="AQ1910" s="444"/>
    </row>
    <row r="1911" spans="1:43">
      <c r="N1911" s="93"/>
      <c r="O1911" s="93"/>
      <c r="P1911" s="93"/>
      <c r="Q1911" s="93"/>
      <c r="R1911" s="93"/>
      <c r="S1911" s="93"/>
      <c r="T1911" s="93"/>
      <c r="U1911" s="93">
        <v>489</v>
      </c>
      <c r="V1911" s="439">
        <v>896</v>
      </c>
      <c r="W1911" s="93">
        <v>489</v>
      </c>
      <c r="X1911" s="447">
        <v>932</v>
      </c>
      <c r="Y1911" s="193">
        <v>489</v>
      </c>
      <c r="Z1911" s="447">
        <v>1020</v>
      </c>
      <c r="AA1911" s="186"/>
      <c r="AB1911" s="187"/>
      <c r="AC1911" s="93">
        <v>489</v>
      </c>
      <c r="AD1911" s="440">
        <v>350</v>
      </c>
      <c r="AE1911" s="93">
        <v>489</v>
      </c>
      <c r="AF1911" s="448">
        <v>295</v>
      </c>
      <c r="AG1911" s="193">
        <v>489</v>
      </c>
      <c r="AH1911" s="448">
        <v>283</v>
      </c>
      <c r="AI1911" s="186"/>
      <c r="AJ1911" s="187"/>
      <c r="AK1911" s="188"/>
      <c r="AL1911" s="93"/>
      <c r="AM1911" s="444"/>
      <c r="AN1911" s="444"/>
      <c r="AO1911" s="444"/>
      <c r="AP1911" s="444"/>
      <c r="AQ1911" s="444"/>
    </row>
    <row r="1912" spans="1:43">
      <c r="N1912" s="93"/>
      <c r="O1912" s="93"/>
      <c r="P1912" s="93"/>
      <c r="Q1912" s="93"/>
      <c r="R1912" s="93"/>
      <c r="S1912" s="93"/>
      <c r="T1912" s="93"/>
      <c r="U1912" s="93">
        <v>490</v>
      </c>
      <c r="V1912" s="439">
        <v>897</v>
      </c>
      <c r="W1912" s="93">
        <v>490</v>
      </c>
      <c r="X1912" s="447">
        <v>944</v>
      </c>
      <c r="Y1912" s="193">
        <v>490</v>
      </c>
      <c r="Z1912" s="447">
        <v>889</v>
      </c>
      <c r="AA1912" s="186"/>
      <c r="AB1912" s="187"/>
      <c r="AC1912" s="93">
        <v>490</v>
      </c>
      <c r="AD1912" s="440">
        <v>206</v>
      </c>
      <c r="AE1912" s="93">
        <v>490</v>
      </c>
      <c r="AF1912" s="448">
        <v>213</v>
      </c>
      <c r="AG1912" s="193">
        <v>490</v>
      </c>
      <c r="AH1912" s="448">
        <v>239</v>
      </c>
      <c r="AI1912" s="186"/>
      <c r="AJ1912" s="187"/>
      <c r="AK1912" s="188"/>
      <c r="AL1912" s="93"/>
      <c r="AM1912" s="444"/>
      <c r="AN1912" s="444"/>
      <c r="AO1912" s="444"/>
      <c r="AP1912" s="444"/>
      <c r="AQ1912" s="444"/>
    </row>
    <row r="1913" spans="1:43">
      <c r="N1913" s="93"/>
      <c r="O1913" s="93"/>
      <c r="P1913" s="93"/>
      <c r="Q1913" s="93"/>
      <c r="R1913" s="93"/>
      <c r="S1913" s="93"/>
      <c r="T1913" s="93"/>
      <c r="U1913" s="93">
        <v>491</v>
      </c>
      <c r="V1913" s="439">
        <v>452</v>
      </c>
      <c r="W1913" s="93">
        <v>491</v>
      </c>
      <c r="X1913" s="447">
        <v>504</v>
      </c>
      <c r="Y1913" s="193">
        <v>491</v>
      </c>
      <c r="Z1913" s="447">
        <v>496</v>
      </c>
      <c r="AA1913" s="186"/>
      <c r="AB1913" s="187"/>
      <c r="AC1913" s="93">
        <v>491</v>
      </c>
      <c r="AD1913" s="440">
        <v>176</v>
      </c>
      <c r="AE1913" s="93">
        <v>491</v>
      </c>
      <c r="AF1913" s="448">
        <v>168</v>
      </c>
      <c r="AG1913" s="193">
        <v>491</v>
      </c>
      <c r="AH1913" s="448">
        <v>159</v>
      </c>
      <c r="AI1913" s="186"/>
      <c r="AJ1913" s="187"/>
      <c r="AK1913" s="188"/>
      <c r="AL1913" s="93"/>
      <c r="AM1913" s="444"/>
      <c r="AN1913" s="444"/>
      <c r="AO1913" s="444"/>
      <c r="AP1913" s="444"/>
      <c r="AQ1913" s="444"/>
    </row>
    <row r="1914" spans="1:43">
      <c r="N1914" s="93"/>
      <c r="O1914" s="93"/>
      <c r="P1914" s="93"/>
      <c r="Q1914" s="93"/>
      <c r="R1914" s="93"/>
      <c r="S1914" s="93"/>
      <c r="T1914" s="93"/>
      <c r="U1914" s="93">
        <v>492</v>
      </c>
      <c r="V1914" s="439">
        <v>31</v>
      </c>
      <c r="W1914" s="93">
        <v>492</v>
      </c>
      <c r="X1914" s="447">
        <v>80</v>
      </c>
      <c r="Y1914" s="193">
        <v>492</v>
      </c>
      <c r="Z1914" s="447">
        <v>87</v>
      </c>
      <c r="AA1914" s="186"/>
      <c r="AB1914" s="187"/>
      <c r="AC1914" s="93">
        <v>492</v>
      </c>
      <c r="AD1914" s="440">
        <v>19</v>
      </c>
      <c r="AE1914" s="93">
        <v>492</v>
      </c>
      <c r="AF1914" s="448">
        <v>32</v>
      </c>
      <c r="AG1914" s="193">
        <v>492</v>
      </c>
      <c r="AH1914" s="448">
        <v>24</v>
      </c>
      <c r="AI1914" s="186"/>
      <c r="AJ1914" s="187"/>
      <c r="AK1914" s="188"/>
      <c r="AL1914" s="93"/>
      <c r="AM1914" s="444"/>
      <c r="AN1914" s="444"/>
      <c r="AO1914" s="444"/>
      <c r="AP1914" s="444"/>
      <c r="AQ1914" s="444"/>
    </row>
    <row r="1915" spans="1:43">
      <c r="N1915" s="93"/>
      <c r="O1915" s="93"/>
      <c r="P1915" s="93"/>
      <c r="Q1915" s="93"/>
      <c r="R1915" s="93"/>
      <c r="S1915" s="93"/>
      <c r="T1915" s="93"/>
      <c r="U1915" s="93">
        <v>493</v>
      </c>
      <c r="V1915" s="439">
        <v>480</v>
      </c>
      <c r="W1915" s="93">
        <v>493</v>
      </c>
      <c r="X1915" s="447">
        <v>448</v>
      </c>
      <c r="Y1915" s="193">
        <v>493</v>
      </c>
      <c r="Z1915" s="447">
        <v>453</v>
      </c>
      <c r="AA1915" s="186"/>
      <c r="AB1915" s="187"/>
      <c r="AC1915" s="93">
        <v>493</v>
      </c>
      <c r="AD1915" s="440">
        <v>89</v>
      </c>
      <c r="AE1915" s="93">
        <v>493</v>
      </c>
      <c r="AF1915" s="448">
        <v>90</v>
      </c>
      <c r="AG1915" s="193">
        <v>493</v>
      </c>
      <c r="AH1915" s="448">
        <v>97</v>
      </c>
      <c r="AI1915" s="186"/>
      <c r="AJ1915" s="187"/>
      <c r="AK1915" s="188"/>
      <c r="AL1915" s="93"/>
      <c r="AM1915" s="444"/>
      <c r="AN1915" s="444"/>
      <c r="AO1915" s="444"/>
      <c r="AP1915" s="444"/>
      <c r="AQ1915" s="444"/>
    </row>
    <row r="1916" spans="1:43">
      <c r="N1916" s="93"/>
      <c r="O1916" s="93"/>
      <c r="P1916" s="93"/>
      <c r="Q1916" s="93"/>
      <c r="R1916" s="93"/>
      <c r="S1916" s="93"/>
      <c r="T1916" s="93"/>
      <c r="U1916" s="93">
        <v>494</v>
      </c>
      <c r="V1916" s="439">
        <v>283</v>
      </c>
      <c r="W1916" s="93">
        <v>494</v>
      </c>
      <c r="X1916" s="447">
        <v>285</v>
      </c>
      <c r="Y1916" s="193">
        <v>494</v>
      </c>
      <c r="Z1916" s="447">
        <v>258</v>
      </c>
      <c r="AA1916" s="186"/>
      <c r="AB1916" s="187"/>
      <c r="AC1916" s="93">
        <v>494</v>
      </c>
      <c r="AD1916" s="440">
        <v>81</v>
      </c>
      <c r="AE1916" s="93">
        <v>494</v>
      </c>
      <c r="AF1916" s="448">
        <v>70</v>
      </c>
      <c r="AG1916" s="193">
        <v>494</v>
      </c>
      <c r="AH1916" s="448">
        <v>79</v>
      </c>
      <c r="AI1916" s="186"/>
      <c r="AJ1916" s="187"/>
      <c r="AK1916" s="188"/>
      <c r="AL1916" s="93"/>
      <c r="AM1916" s="444"/>
      <c r="AN1916" s="444"/>
      <c r="AO1916" s="444"/>
      <c r="AP1916" s="444"/>
      <c r="AQ1916" s="444"/>
    </row>
    <row r="1917" spans="1:43">
      <c r="N1917" s="93"/>
      <c r="O1917" s="93"/>
      <c r="P1917" s="93"/>
      <c r="Q1917" s="93"/>
      <c r="R1917" s="93"/>
      <c r="S1917" s="93"/>
      <c r="T1917" s="93"/>
      <c r="U1917" s="93">
        <v>495</v>
      </c>
      <c r="V1917" s="439">
        <v>393</v>
      </c>
      <c r="W1917" s="93">
        <v>495</v>
      </c>
      <c r="X1917" s="447">
        <v>377</v>
      </c>
      <c r="Y1917" s="193">
        <v>495</v>
      </c>
      <c r="Z1917" s="447">
        <v>394</v>
      </c>
      <c r="AA1917" s="186"/>
      <c r="AB1917" s="187"/>
      <c r="AC1917" s="93">
        <v>495</v>
      </c>
      <c r="AD1917" s="440">
        <v>144</v>
      </c>
      <c r="AE1917" s="93">
        <v>495</v>
      </c>
      <c r="AF1917" s="448">
        <v>128</v>
      </c>
      <c r="AG1917" s="193">
        <v>495</v>
      </c>
      <c r="AH1917" s="448">
        <v>126</v>
      </c>
      <c r="AI1917" s="186"/>
      <c r="AJ1917" s="187"/>
      <c r="AK1917" s="188"/>
      <c r="AL1917" s="93"/>
      <c r="AM1917" s="444"/>
      <c r="AN1917" s="444"/>
      <c r="AO1917" s="444"/>
      <c r="AP1917" s="444"/>
      <c r="AQ1917" s="444"/>
    </row>
    <row r="1918" spans="1:43">
      <c r="N1918" s="93"/>
      <c r="O1918" s="93"/>
      <c r="P1918" s="93"/>
      <c r="Q1918" s="93"/>
      <c r="R1918" s="93"/>
      <c r="S1918" s="93"/>
      <c r="T1918" s="93"/>
      <c r="U1918" s="93">
        <v>496</v>
      </c>
      <c r="V1918" s="439">
        <v>36</v>
      </c>
      <c r="W1918" s="93">
        <v>496</v>
      </c>
      <c r="X1918" s="447">
        <v>57</v>
      </c>
      <c r="Y1918" s="193">
        <v>496</v>
      </c>
      <c r="Z1918" s="447">
        <v>38</v>
      </c>
      <c r="AA1918" s="186"/>
      <c r="AB1918" s="187"/>
      <c r="AC1918" s="93">
        <v>496</v>
      </c>
      <c r="AD1918" s="440">
        <v>20</v>
      </c>
      <c r="AE1918" s="93">
        <v>496</v>
      </c>
      <c r="AF1918" s="448">
        <v>25</v>
      </c>
      <c r="AG1918" s="193">
        <v>496</v>
      </c>
      <c r="AH1918" s="448">
        <v>30</v>
      </c>
      <c r="AI1918" s="186"/>
      <c r="AJ1918" s="187"/>
      <c r="AK1918" s="188"/>
      <c r="AL1918" s="93"/>
      <c r="AM1918" s="444"/>
      <c r="AN1918" s="444"/>
      <c r="AO1918" s="444"/>
      <c r="AP1918" s="444"/>
      <c r="AQ1918" s="444"/>
    </row>
    <row r="1919" spans="1:43">
      <c r="N1919" s="93"/>
      <c r="O1919" s="93"/>
      <c r="P1919" s="93"/>
      <c r="Q1919" s="93"/>
      <c r="R1919" s="93"/>
      <c r="S1919" s="93"/>
      <c r="T1919" s="93"/>
      <c r="U1919" s="93">
        <v>497</v>
      </c>
      <c r="V1919" s="439">
        <v>3404</v>
      </c>
      <c r="W1919" s="93">
        <v>497</v>
      </c>
      <c r="X1919" s="447">
        <v>3539</v>
      </c>
      <c r="Y1919" s="193">
        <v>497</v>
      </c>
      <c r="Z1919" s="447">
        <v>3315</v>
      </c>
      <c r="AA1919" s="186"/>
      <c r="AB1919" s="187"/>
      <c r="AC1919" s="93">
        <v>497</v>
      </c>
      <c r="AD1919" s="440">
        <v>883</v>
      </c>
      <c r="AE1919" s="93">
        <v>497</v>
      </c>
      <c r="AF1919" s="448">
        <v>863</v>
      </c>
      <c r="AG1919" s="193">
        <v>497</v>
      </c>
      <c r="AH1919" s="448">
        <v>903</v>
      </c>
      <c r="AI1919" s="186"/>
      <c r="AJ1919" s="187"/>
      <c r="AK1919" s="188"/>
      <c r="AL1919" s="93"/>
      <c r="AM1919" s="444"/>
      <c r="AN1919" s="444"/>
      <c r="AO1919" s="444"/>
      <c r="AP1919" s="444"/>
      <c r="AQ1919" s="444"/>
    </row>
    <row r="1920" spans="1:43">
      <c r="N1920" s="93"/>
      <c r="O1920" s="93"/>
      <c r="P1920" s="93"/>
      <c r="Q1920" s="93"/>
      <c r="R1920" s="93"/>
      <c r="S1920" s="93"/>
      <c r="T1920" s="93"/>
      <c r="U1920" s="93">
        <v>498</v>
      </c>
      <c r="V1920" s="439">
        <v>182</v>
      </c>
      <c r="W1920" s="93">
        <v>498</v>
      </c>
      <c r="X1920" s="447">
        <v>141</v>
      </c>
      <c r="Y1920" s="193">
        <v>498</v>
      </c>
      <c r="Z1920" s="447">
        <v>150</v>
      </c>
      <c r="AA1920" s="186"/>
      <c r="AB1920" s="187"/>
      <c r="AC1920" s="93">
        <v>498</v>
      </c>
      <c r="AD1920" s="440">
        <v>71</v>
      </c>
      <c r="AE1920" s="93">
        <v>498</v>
      </c>
      <c r="AF1920" s="448">
        <v>57</v>
      </c>
      <c r="AG1920" s="193">
        <v>498</v>
      </c>
      <c r="AH1920" s="448">
        <v>62</v>
      </c>
      <c r="AI1920" s="186"/>
      <c r="AJ1920" s="187"/>
      <c r="AK1920" s="188"/>
      <c r="AL1920" s="93"/>
      <c r="AM1920" s="444"/>
      <c r="AN1920" s="444"/>
      <c r="AO1920" s="444"/>
      <c r="AP1920" s="444"/>
      <c r="AQ1920" s="444"/>
    </row>
    <row r="1921" spans="14:43">
      <c r="N1921" s="93"/>
      <c r="O1921" s="93"/>
      <c r="P1921" s="93"/>
      <c r="Q1921" s="93"/>
      <c r="R1921" s="93"/>
      <c r="S1921" s="93"/>
      <c r="T1921" s="93"/>
      <c r="U1921" s="93">
        <v>499</v>
      </c>
      <c r="V1921" s="439">
        <v>513</v>
      </c>
      <c r="W1921" s="93">
        <v>499</v>
      </c>
      <c r="X1921" s="447">
        <v>462</v>
      </c>
      <c r="Y1921" s="193">
        <v>499</v>
      </c>
      <c r="Z1921" s="447">
        <v>449</v>
      </c>
      <c r="AA1921" s="186"/>
      <c r="AB1921" s="187"/>
      <c r="AC1921" s="93">
        <v>499</v>
      </c>
      <c r="AD1921" s="440">
        <v>100</v>
      </c>
      <c r="AE1921" s="93">
        <v>499</v>
      </c>
      <c r="AF1921" s="448">
        <v>129</v>
      </c>
      <c r="AG1921" s="193">
        <v>499</v>
      </c>
      <c r="AH1921" s="448">
        <v>129</v>
      </c>
      <c r="AI1921" s="186"/>
      <c r="AJ1921" s="187"/>
      <c r="AK1921" s="188"/>
      <c r="AL1921" s="93"/>
      <c r="AM1921" s="444"/>
      <c r="AN1921" s="444"/>
      <c r="AO1921" s="444"/>
      <c r="AP1921" s="444"/>
      <c r="AQ1921" s="444"/>
    </row>
    <row r="1922" spans="14:43">
      <c r="N1922" s="93"/>
      <c r="O1922" s="93"/>
      <c r="P1922" s="93"/>
      <c r="Q1922" s="93"/>
      <c r="R1922" s="93"/>
      <c r="S1922" s="93"/>
      <c r="T1922" s="93"/>
      <c r="U1922" s="93">
        <v>500</v>
      </c>
      <c r="V1922" s="439">
        <v>17672</v>
      </c>
      <c r="W1922" s="93">
        <v>500</v>
      </c>
      <c r="X1922" s="447">
        <v>15689</v>
      </c>
      <c r="Y1922" s="193">
        <v>500</v>
      </c>
      <c r="Z1922" s="447">
        <v>16816</v>
      </c>
      <c r="AA1922" s="186"/>
      <c r="AB1922" s="187"/>
      <c r="AC1922" s="93">
        <v>500</v>
      </c>
      <c r="AD1922" s="440">
        <v>1607</v>
      </c>
      <c r="AE1922" s="93">
        <v>500</v>
      </c>
      <c r="AF1922" s="448">
        <v>1385</v>
      </c>
      <c r="AG1922" s="193">
        <v>500</v>
      </c>
      <c r="AH1922" s="448">
        <v>1637</v>
      </c>
      <c r="AI1922" s="186"/>
      <c r="AJ1922" s="187"/>
      <c r="AK1922" s="188"/>
      <c r="AL1922" s="93"/>
      <c r="AM1922" s="444"/>
      <c r="AN1922" s="444"/>
      <c r="AO1922" s="444"/>
      <c r="AP1922" s="444"/>
      <c r="AQ1922" s="444"/>
    </row>
    <row r="1923" spans="14:43">
      <c r="N1923" s="93"/>
      <c r="O1923" s="93"/>
      <c r="P1923" s="93"/>
      <c r="Q1923" s="93"/>
      <c r="R1923" s="93"/>
      <c r="S1923" s="93"/>
      <c r="T1923" s="93"/>
      <c r="U1923" s="93">
        <v>501</v>
      </c>
      <c r="V1923" s="439">
        <v>9398</v>
      </c>
      <c r="W1923" s="93">
        <v>501</v>
      </c>
      <c r="X1923" s="447">
        <v>9989</v>
      </c>
      <c r="Y1923" s="193">
        <v>501</v>
      </c>
      <c r="Z1923" s="447">
        <v>9115</v>
      </c>
      <c r="AA1923" s="186"/>
      <c r="AB1923" s="187"/>
      <c r="AC1923" s="93">
        <v>501</v>
      </c>
      <c r="AD1923" s="440">
        <v>1051</v>
      </c>
      <c r="AE1923" s="93">
        <v>501</v>
      </c>
      <c r="AF1923" s="448">
        <v>856</v>
      </c>
      <c r="AG1923" s="193">
        <v>501</v>
      </c>
      <c r="AH1923" s="448">
        <v>704</v>
      </c>
      <c r="AI1923" s="186"/>
      <c r="AJ1923" s="187"/>
      <c r="AK1923" s="188"/>
      <c r="AL1923" s="93"/>
      <c r="AM1923" s="444"/>
      <c r="AN1923" s="444"/>
      <c r="AO1923" s="444"/>
      <c r="AP1923" s="444"/>
      <c r="AQ1923" s="444"/>
    </row>
    <row r="1924" spans="14:43">
      <c r="N1924" s="93"/>
      <c r="O1924" s="93"/>
      <c r="P1924" s="93"/>
      <c r="Q1924" s="93"/>
      <c r="R1924" s="93"/>
      <c r="S1924" s="93"/>
      <c r="T1924" s="93"/>
      <c r="U1924" s="93">
        <v>502</v>
      </c>
      <c r="V1924" s="439">
        <v>45</v>
      </c>
      <c r="W1924" s="93">
        <v>502</v>
      </c>
      <c r="X1924" s="447">
        <v>53</v>
      </c>
      <c r="Y1924" s="193">
        <v>502</v>
      </c>
      <c r="Z1924" s="447">
        <v>57</v>
      </c>
      <c r="AA1924" s="186"/>
      <c r="AB1924" s="187"/>
      <c r="AC1924" s="93">
        <v>502</v>
      </c>
      <c r="AD1924" s="440">
        <v>15</v>
      </c>
      <c r="AE1924" s="93">
        <v>502</v>
      </c>
      <c r="AF1924" s="448">
        <v>15</v>
      </c>
      <c r="AG1924" s="193">
        <v>502</v>
      </c>
      <c r="AH1924" s="448">
        <v>13</v>
      </c>
      <c r="AI1924" s="186"/>
      <c r="AJ1924" s="187"/>
      <c r="AK1924" s="188"/>
      <c r="AL1924" s="93"/>
      <c r="AM1924" s="444"/>
      <c r="AN1924" s="444"/>
      <c r="AO1924" s="444"/>
      <c r="AP1924" s="444"/>
      <c r="AQ1924" s="444"/>
    </row>
    <row r="1925" spans="14:43">
      <c r="N1925" s="93"/>
      <c r="O1925" s="93"/>
      <c r="P1925" s="93"/>
      <c r="Q1925" s="93"/>
      <c r="R1925" s="93"/>
      <c r="S1925" s="93"/>
      <c r="T1925" s="93"/>
      <c r="U1925" s="93">
        <v>503</v>
      </c>
      <c r="V1925" s="439">
        <v>753</v>
      </c>
      <c r="W1925" s="93">
        <v>503</v>
      </c>
      <c r="X1925" s="447">
        <v>762</v>
      </c>
      <c r="Y1925" s="193">
        <v>503</v>
      </c>
      <c r="Z1925" s="447">
        <v>772</v>
      </c>
      <c r="AA1925" s="186"/>
      <c r="AB1925" s="187"/>
      <c r="AC1925" s="93">
        <v>503</v>
      </c>
      <c r="AD1925" s="440">
        <v>158</v>
      </c>
      <c r="AE1925" s="93">
        <v>503</v>
      </c>
      <c r="AF1925" s="448">
        <v>174</v>
      </c>
      <c r="AG1925" s="193">
        <v>503</v>
      </c>
      <c r="AH1925" s="448">
        <v>162</v>
      </c>
      <c r="AI1925" s="186"/>
      <c r="AJ1925" s="187"/>
      <c r="AK1925" s="188"/>
      <c r="AL1925" s="93"/>
      <c r="AM1925" s="444"/>
      <c r="AN1925" s="444"/>
      <c r="AO1925" s="444"/>
      <c r="AP1925" s="444"/>
      <c r="AQ1925" s="444"/>
    </row>
    <row r="1926" spans="14:43">
      <c r="N1926" s="93"/>
      <c r="O1926" s="93"/>
      <c r="P1926" s="93"/>
      <c r="Q1926" s="93"/>
      <c r="R1926" s="93"/>
      <c r="S1926" s="93"/>
      <c r="T1926" s="93"/>
      <c r="U1926" s="93">
        <v>504</v>
      </c>
      <c r="V1926" s="439">
        <v>247</v>
      </c>
      <c r="W1926" s="93">
        <v>504</v>
      </c>
      <c r="X1926" s="447">
        <v>225</v>
      </c>
      <c r="Y1926" s="193">
        <v>504</v>
      </c>
      <c r="Z1926" s="447">
        <v>225</v>
      </c>
      <c r="AA1926" s="186"/>
      <c r="AB1926" s="187"/>
      <c r="AC1926" s="93">
        <v>504</v>
      </c>
      <c r="AD1926" s="440">
        <v>54</v>
      </c>
      <c r="AE1926" s="93">
        <v>504</v>
      </c>
      <c r="AF1926" s="448">
        <v>60</v>
      </c>
      <c r="AG1926" s="193">
        <v>504</v>
      </c>
      <c r="AH1926" s="448">
        <v>78</v>
      </c>
      <c r="AI1926" s="186"/>
      <c r="AJ1926" s="187"/>
      <c r="AK1926" s="188"/>
      <c r="AL1926" s="93"/>
      <c r="AM1926" s="444"/>
      <c r="AN1926" s="444"/>
      <c r="AO1926" s="444"/>
      <c r="AP1926" s="444"/>
      <c r="AQ1926" s="444"/>
    </row>
    <row r="1927" spans="14:43">
      <c r="N1927" s="93"/>
      <c r="O1927" s="93"/>
      <c r="P1927" s="93"/>
      <c r="Q1927" s="93"/>
      <c r="R1927" s="93"/>
      <c r="S1927" s="93"/>
      <c r="T1927" s="93"/>
      <c r="U1927" s="93">
        <v>505</v>
      </c>
      <c r="V1927" s="439">
        <v>216</v>
      </c>
      <c r="W1927" s="93">
        <v>505</v>
      </c>
      <c r="X1927" s="447">
        <v>220</v>
      </c>
      <c r="Y1927" s="193">
        <v>505</v>
      </c>
      <c r="Z1927" s="447">
        <v>183</v>
      </c>
      <c r="AA1927" s="186"/>
      <c r="AB1927" s="187"/>
      <c r="AC1927" s="93">
        <v>505</v>
      </c>
      <c r="AD1927" s="440">
        <v>97</v>
      </c>
      <c r="AE1927" s="93">
        <v>505</v>
      </c>
      <c r="AF1927" s="448">
        <v>84</v>
      </c>
      <c r="AG1927" s="193">
        <v>505</v>
      </c>
      <c r="AH1927" s="448">
        <v>90</v>
      </c>
      <c r="AI1927" s="193"/>
      <c r="AJ1927" s="82"/>
      <c r="AK1927" s="188"/>
      <c r="AL1927" s="93"/>
      <c r="AM1927" s="444"/>
      <c r="AN1927" s="444"/>
      <c r="AO1927" s="444"/>
      <c r="AP1927" s="444"/>
      <c r="AQ1927" s="444"/>
    </row>
    <row r="1928" spans="14:43">
      <c r="N1928" s="93"/>
      <c r="O1928" s="93"/>
      <c r="P1928" s="93"/>
      <c r="Q1928" s="93"/>
      <c r="R1928" s="93"/>
      <c r="S1928" s="93"/>
      <c r="T1928" s="93"/>
      <c r="U1928" s="93">
        <v>506</v>
      </c>
      <c r="V1928" s="439">
        <v>636</v>
      </c>
      <c r="W1928" s="93">
        <v>506</v>
      </c>
      <c r="X1928" s="447">
        <v>676</v>
      </c>
      <c r="Y1928" s="193">
        <v>506</v>
      </c>
      <c r="Z1928" s="447">
        <v>716</v>
      </c>
      <c r="AA1928" s="186"/>
      <c r="AB1928" s="187"/>
      <c r="AC1928" s="93">
        <v>506</v>
      </c>
      <c r="AD1928" s="440">
        <v>274</v>
      </c>
      <c r="AE1928" s="93">
        <v>506</v>
      </c>
      <c r="AF1928" s="448">
        <v>207</v>
      </c>
      <c r="AG1928" s="193">
        <v>506</v>
      </c>
      <c r="AH1928" s="448">
        <v>218</v>
      </c>
      <c r="AI1928" s="193"/>
      <c r="AJ1928" s="82"/>
      <c r="AK1928" s="188"/>
      <c r="AL1928" s="93"/>
      <c r="AM1928" s="444"/>
      <c r="AN1928" s="444"/>
      <c r="AO1928" s="444"/>
      <c r="AP1928" s="444"/>
      <c r="AQ1928" s="444"/>
    </row>
    <row r="1929" spans="14:43">
      <c r="N1929" s="93"/>
      <c r="O1929" s="93"/>
      <c r="P1929" s="93"/>
      <c r="Q1929" s="93"/>
      <c r="R1929" s="93"/>
      <c r="S1929" s="93"/>
      <c r="T1929" s="93"/>
      <c r="U1929" s="93">
        <v>507</v>
      </c>
      <c r="V1929" s="439">
        <v>186</v>
      </c>
      <c r="W1929" s="93">
        <v>507</v>
      </c>
      <c r="X1929" s="447">
        <v>160</v>
      </c>
      <c r="Y1929" s="193">
        <v>507</v>
      </c>
      <c r="Z1929" s="447">
        <v>180</v>
      </c>
      <c r="AA1929" s="186"/>
      <c r="AB1929" s="187"/>
      <c r="AC1929" s="93">
        <v>507</v>
      </c>
      <c r="AD1929" s="440">
        <v>28</v>
      </c>
      <c r="AE1929" s="93">
        <v>507</v>
      </c>
      <c r="AF1929" s="448">
        <v>36</v>
      </c>
      <c r="AG1929" s="193">
        <v>507</v>
      </c>
      <c r="AH1929" s="448">
        <v>46</v>
      </c>
      <c r="AI1929" s="93"/>
      <c r="AJ1929" s="93"/>
      <c r="AK1929" s="188"/>
      <c r="AL1929" s="93"/>
      <c r="AM1929" s="444"/>
      <c r="AN1929" s="444"/>
      <c r="AO1929" s="444"/>
      <c r="AP1929" s="444"/>
      <c r="AQ1929" s="444"/>
    </row>
    <row r="1930" spans="14:43">
      <c r="N1930" s="93"/>
      <c r="O1930" s="93"/>
      <c r="P1930" s="93"/>
      <c r="Q1930" s="93"/>
      <c r="R1930" s="93"/>
      <c r="S1930" s="93"/>
      <c r="T1930" s="93"/>
      <c r="U1930" s="93">
        <v>508</v>
      </c>
      <c r="V1930" s="439">
        <v>515</v>
      </c>
      <c r="W1930" s="93">
        <v>508</v>
      </c>
      <c r="X1930" s="447">
        <v>551</v>
      </c>
      <c r="Y1930" s="193">
        <v>508</v>
      </c>
      <c r="Z1930" s="447">
        <v>543</v>
      </c>
      <c r="AA1930" s="186"/>
      <c r="AB1930" s="187"/>
      <c r="AC1930" s="93">
        <v>508</v>
      </c>
      <c r="AD1930" s="440">
        <v>137</v>
      </c>
      <c r="AE1930" s="93">
        <v>508</v>
      </c>
      <c r="AF1930" s="448">
        <v>119</v>
      </c>
      <c r="AG1930" s="193">
        <v>508</v>
      </c>
      <c r="AH1930" s="448">
        <v>105</v>
      </c>
      <c r="AI1930" s="93"/>
      <c r="AJ1930" s="93"/>
      <c r="AK1930" s="188"/>
      <c r="AL1930" s="93"/>
      <c r="AM1930" s="444"/>
      <c r="AN1930" s="444"/>
      <c r="AO1930" s="444"/>
      <c r="AP1930" s="444"/>
      <c r="AQ1930" s="444"/>
    </row>
    <row r="1931" spans="14:43">
      <c r="N1931" s="93"/>
      <c r="O1931" s="93"/>
      <c r="P1931" s="93"/>
      <c r="Q1931" s="93"/>
      <c r="R1931" s="93"/>
      <c r="S1931" s="93"/>
      <c r="T1931" s="93"/>
      <c r="U1931" s="93">
        <v>509</v>
      </c>
      <c r="V1931" s="439">
        <v>68</v>
      </c>
      <c r="W1931" s="93">
        <v>509</v>
      </c>
      <c r="X1931" s="447">
        <v>71</v>
      </c>
      <c r="Y1931" s="193">
        <v>509</v>
      </c>
      <c r="Z1931" s="447">
        <v>74</v>
      </c>
      <c r="AA1931" s="186"/>
      <c r="AB1931" s="187"/>
      <c r="AC1931" s="93">
        <v>509</v>
      </c>
      <c r="AD1931" s="440">
        <v>21</v>
      </c>
      <c r="AE1931" s="93">
        <v>509</v>
      </c>
      <c r="AF1931" s="448">
        <v>30</v>
      </c>
      <c r="AG1931" s="193">
        <v>509</v>
      </c>
      <c r="AH1931" s="448">
        <v>27</v>
      </c>
      <c r="AI1931" s="93"/>
      <c r="AJ1931" s="93"/>
      <c r="AK1931" s="188"/>
      <c r="AL1931" s="93"/>
      <c r="AM1931" s="444"/>
      <c r="AN1931" s="444"/>
      <c r="AO1931" s="444"/>
      <c r="AP1931" s="444"/>
      <c r="AQ1931" s="444"/>
    </row>
    <row r="1932" spans="14:43">
      <c r="N1932" s="93"/>
      <c r="O1932" s="93"/>
      <c r="P1932" s="93"/>
      <c r="Q1932" s="93"/>
      <c r="R1932" s="93"/>
      <c r="S1932" s="93"/>
      <c r="T1932" s="93"/>
      <c r="U1932" s="93">
        <v>511</v>
      </c>
      <c r="V1932" s="439">
        <v>36</v>
      </c>
      <c r="W1932" s="93">
        <v>511</v>
      </c>
      <c r="X1932" s="448">
        <v>64</v>
      </c>
      <c r="Y1932" s="193">
        <v>511</v>
      </c>
      <c r="Z1932" s="447">
        <v>58</v>
      </c>
      <c r="AA1932" s="186"/>
      <c r="AB1932" s="187"/>
      <c r="AC1932" s="93">
        <v>511</v>
      </c>
      <c r="AD1932" s="440">
        <v>28</v>
      </c>
      <c r="AE1932" s="93">
        <v>511</v>
      </c>
      <c r="AF1932" s="448">
        <v>12</v>
      </c>
      <c r="AG1932" s="193">
        <v>511</v>
      </c>
      <c r="AH1932" s="448">
        <v>23</v>
      </c>
      <c r="AI1932" s="93"/>
      <c r="AJ1932" s="93"/>
      <c r="AK1932" s="188"/>
      <c r="AL1932" s="93"/>
      <c r="AM1932" s="444"/>
      <c r="AN1932" s="444"/>
      <c r="AO1932" s="444"/>
      <c r="AP1932" s="444"/>
      <c r="AQ1932" s="444"/>
    </row>
    <row r="1933" spans="14:43">
      <c r="N1933" s="93"/>
      <c r="O1933" s="93"/>
      <c r="P1933" s="93"/>
      <c r="Q1933" s="93"/>
      <c r="R1933" s="93"/>
      <c r="S1933" s="93"/>
      <c r="T1933" s="93"/>
      <c r="U1933" s="93">
        <v>512</v>
      </c>
      <c r="V1933" s="439">
        <v>7940</v>
      </c>
      <c r="W1933" s="93">
        <v>512</v>
      </c>
      <c r="X1933" s="448">
        <v>8221</v>
      </c>
      <c r="Y1933" s="193">
        <v>512</v>
      </c>
      <c r="Z1933" s="447">
        <v>7648</v>
      </c>
      <c r="AA1933" s="186"/>
      <c r="AB1933" s="187"/>
      <c r="AC1933" s="93">
        <v>512</v>
      </c>
      <c r="AD1933" s="440">
        <v>2210</v>
      </c>
      <c r="AE1933" s="93">
        <v>512</v>
      </c>
      <c r="AF1933" s="448">
        <v>2071</v>
      </c>
      <c r="AG1933" s="193">
        <v>512</v>
      </c>
      <c r="AH1933" s="448">
        <v>2066</v>
      </c>
      <c r="AI1933" s="93"/>
      <c r="AJ1933" s="93"/>
      <c r="AK1933" s="188"/>
      <c r="AL1933" s="93"/>
      <c r="AM1933" s="444"/>
      <c r="AN1933" s="444"/>
      <c r="AO1933" s="444"/>
      <c r="AP1933" s="444"/>
      <c r="AQ1933" s="444"/>
    </row>
    <row r="1934" spans="14:43">
      <c r="N1934" s="93"/>
      <c r="O1934" s="93"/>
      <c r="P1934" s="93"/>
      <c r="Q1934" s="93"/>
      <c r="R1934" s="93"/>
      <c r="S1934" s="93"/>
      <c r="T1934" s="93"/>
      <c r="U1934" s="93"/>
      <c r="V1934" s="93"/>
      <c r="W1934" s="93"/>
      <c r="X1934" s="93"/>
      <c r="Y1934" s="93"/>
      <c r="Z1934" s="93"/>
      <c r="AA1934" s="186"/>
      <c r="AB1934" s="187"/>
      <c r="AC1934" s="118"/>
      <c r="AD1934" s="118"/>
      <c r="AE1934" s="93"/>
      <c r="AF1934" s="93"/>
      <c r="AG1934" s="93"/>
      <c r="AH1934" s="93"/>
      <c r="AI1934" s="93"/>
      <c r="AJ1934" s="93"/>
      <c r="AK1934" s="188"/>
      <c r="AL1934" s="93"/>
    </row>
    <row r="1935" spans="14:43">
      <c r="N1935" s="93"/>
      <c r="O1935" s="93"/>
      <c r="P1935" s="93"/>
      <c r="Q1935" s="93"/>
      <c r="R1935" s="93"/>
      <c r="S1935" s="93"/>
      <c r="T1935" s="93"/>
      <c r="U1935" s="93"/>
      <c r="V1935" s="93"/>
      <c r="W1935" s="93"/>
      <c r="X1935" s="93"/>
      <c r="Y1935" s="93"/>
      <c r="Z1935" s="93"/>
      <c r="AA1935" s="193"/>
      <c r="AB1935" s="82"/>
      <c r="AC1935" s="93"/>
      <c r="AD1935" s="93"/>
      <c r="AE1935" s="93"/>
      <c r="AF1935" s="93"/>
      <c r="AG1935" s="93"/>
      <c r="AH1935" s="93"/>
      <c r="AI1935" s="93"/>
      <c r="AJ1935" s="93"/>
      <c r="AK1935" s="188"/>
      <c r="AL1935" s="93"/>
    </row>
    <row r="1936" spans="14:43">
      <c r="N1936" s="93"/>
      <c r="O1936" s="93"/>
      <c r="P1936" s="93"/>
      <c r="Q1936" s="93"/>
      <c r="R1936" s="93"/>
      <c r="S1936" s="93"/>
      <c r="T1936" s="93"/>
      <c r="U1936" s="93"/>
      <c r="V1936" s="93"/>
      <c r="W1936" s="93"/>
      <c r="X1936" s="93"/>
      <c r="Y1936" s="93"/>
      <c r="Z1936" s="93"/>
      <c r="AA1936" s="193"/>
      <c r="AB1936" s="82"/>
    </row>
  </sheetData>
  <sheetProtection algorithmName="SHA-512" hashValue="3/t45XBwamg424kxxXxe/fOrqZYE4rs3ZKtg7wnYjINOFtxqDZon8D+3C8NTyv9ggXC6A9wRlx37uHtYy7YZvQ==" saltValue="HuVtsHy2ppIwkIwAHkAClg==" spinCount="100000" sheet="1" objects="1" scenarios="1"/>
  <mergeCells count="5">
    <mergeCell ref="A27:J27"/>
    <mergeCell ref="A1637:K1637"/>
    <mergeCell ref="A32:J32"/>
    <mergeCell ref="A35:J35"/>
    <mergeCell ref="A34:J34"/>
  </mergeCells>
  <printOptions horizontalCentered="1"/>
  <pageMargins left="0.25" right="0.25" top="0.25" bottom="0.25" header="0.3" footer="0.3"/>
  <pageSetup scale="60" orientation="portrait" r:id="rId1"/>
  <headerFooter>
    <oddFooter>&amp;L&amp;9&amp;D     &amp;T &amp;C&amp;9Sumexpen.xlsx&amp;R&amp;9Page &amp;P of &amp;N</oddFooter>
  </headerFooter>
  <rowBreaks count="23" manualBreakCount="23">
    <brk id="80" max="16383" man="1"/>
    <brk id="164" max="12" man="1"/>
    <brk id="248" max="12" man="1"/>
    <brk id="328" max="12" man="1"/>
    <brk id="412" max="12" man="1"/>
    <brk id="498" max="12" man="1"/>
    <brk id="576" max="12" man="1"/>
    <brk id="653" max="12" man="1"/>
    <brk id="732" max="12" man="1"/>
    <brk id="808" max="12" man="1"/>
    <brk id="888" max="12" man="1"/>
    <brk id="968" max="12" man="1"/>
    <brk id="1049" max="12" man="1"/>
    <brk id="1129" max="12" man="1"/>
    <brk id="1210" max="12" man="1"/>
    <brk id="1291" max="12" man="1"/>
    <brk id="1368" max="12" man="1"/>
    <brk id="1443" max="12" man="1"/>
    <brk id="1521" max="12" man="1"/>
    <brk id="1601" max="12" man="1"/>
    <brk id="1635" max="12" man="1"/>
    <brk id="1713" max="12" man="1"/>
    <brk id="179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Button 14">
              <controlPr defaultSize="0" print="0" autoFill="0" autoPict="0" macro="[2]!DetermineChartType">
                <anchor moveWithCells="1" sizeWithCells="1">
                  <from>
                    <xdr:col>18</xdr:col>
                    <xdr:colOff>47625</xdr:colOff>
                    <xdr:row>2</xdr:row>
                    <xdr:rowOff>123825</xdr:rowOff>
                  </from>
                  <to>
                    <xdr:col>20</xdr:col>
                    <xdr:colOff>695325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Button 16">
              <controlPr defaultSize="0" print="0" autoFill="0" autoPict="0" macro="[2]!LabelAllPoints">
                <anchor moveWithCells="1" sizeWithCells="1">
                  <from>
                    <xdr:col>18</xdr:col>
                    <xdr:colOff>47625</xdr:colOff>
                    <xdr:row>4</xdr:row>
                    <xdr:rowOff>47625</xdr:rowOff>
                  </from>
                  <to>
                    <xdr:col>20</xdr:col>
                    <xdr:colOff>714375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Button 17">
              <controlPr defaultSize="0" print="0" autoFill="0" autoPict="0" macro="[2]!Sumexpen_Auto_Open">
                <anchor moveWithCells="1" sizeWithCells="1">
                  <from>
                    <xdr:col>18</xdr:col>
                    <xdr:colOff>66675</xdr:colOff>
                    <xdr:row>6</xdr:row>
                    <xdr:rowOff>47625</xdr:rowOff>
                  </from>
                  <to>
                    <xdr:col>20</xdr:col>
                    <xdr:colOff>695325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3"/>
  <sheetViews>
    <sheetView showGridLines="0" zoomScaleNormal="100" workbookViewId="0"/>
  </sheetViews>
  <sheetFormatPr defaultRowHeight="15"/>
  <cols>
    <col min="1" max="1" width="29.42578125" customWidth="1"/>
    <col min="2" max="2" width="13.140625" customWidth="1"/>
    <col min="3" max="3" width="15.7109375" customWidth="1"/>
    <col min="4" max="4" width="12.28515625" customWidth="1"/>
    <col min="5" max="5" width="12.42578125" customWidth="1"/>
    <col min="6" max="6" width="13.28515625" customWidth="1"/>
    <col min="7" max="7" width="13" customWidth="1"/>
    <col min="8" max="8" width="12" customWidth="1"/>
    <col min="9" max="9" width="15" customWidth="1"/>
    <col min="24" max="24" width="35.5703125" bestFit="1" customWidth="1"/>
    <col min="25" max="26" width="12" bestFit="1" customWidth="1"/>
    <col min="27" max="28" width="13.140625" bestFit="1" customWidth="1"/>
    <col min="29" max="29" width="12" bestFit="1" customWidth="1"/>
    <col min="31" max="31" width="35.5703125" bestFit="1" customWidth="1"/>
    <col min="32" max="33" width="12" bestFit="1" customWidth="1"/>
    <col min="34" max="35" width="13.140625" bestFit="1" customWidth="1"/>
    <col min="36" max="36" width="12" bestFit="1" customWidth="1"/>
  </cols>
  <sheetData>
    <row r="1" spans="1:36">
      <c r="A1" s="250"/>
      <c r="B1" s="214"/>
      <c r="C1" s="251" t="s">
        <v>139</v>
      </c>
      <c r="D1" s="215">
        <f>[1]OPEN!$B$4</f>
        <v>241</v>
      </c>
      <c r="E1" s="250"/>
      <c r="F1" s="250"/>
      <c r="G1" s="250"/>
      <c r="H1" s="250"/>
      <c r="I1" s="250"/>
    </row>
    <row r="2" spans="1:36">
      <c r="A2" s="250"/>
      <c r="B2" s="214"/>
      <c r="C2" s="251"/>
      <c r="D2" s="215"/>
      <c r="E2" s="250"/>
      <c r="F2" s="250"/>
      <c r="G2" s="250"/>
      <c r="H2" s="250"/>
      <c r="I2" s="250"/>
    </row>
    <row r="3" spans="1:36" ht="25.5">
      <c r="A3" s="468" t="str">
        <f>"Sources of Revenue and Proposed Budget for "&amp;[1]OpenData!$P$14</f>
        <v>Sources of Revenue and Proposed Budget for 2018-19</v>
      </c>
      <c r="B3" s="468"/>
      <c r="C3" s="468"/>
      <c r="D3" s="468"/>
      <c r="E3" s="468"/>
      <c r="F3" s="468"/>
      <c r="G3" s="468"/>
      <c r="H3" s="468"/>
      <c r="I3" s="468"/>
    </row>
    <row r="4" spans="1:36" ht="10.5" customHeight="1">
      <c r="A4" s="252"/>
      <c r="B4" s="250"/>
      <c r="C4" s="250"/>
      <c r="D4" s="250"/>
      <c r="E4" s="250"/>
      <c r="F4" s="250"/>
      <c r="G4" s="250"/>
      <c r="H4" s="250"/>
      <c r="I4" s="250"/>
    </row>
    <row r="5" spans="1:36">
      <c r="A5" s="341"/>
      <c r="B5" s="341"/>
      <c r="C5" s="341"/>
      <c r="D5" s="341"/>
      <c r="E5" s="341"/>
      <c r="F5" s="341"/>
      <c r="G5" s="341"/>
      <c r="H5" s="341"/>
      <c r="I5" s="341"/>
    </row>
    <row r="6" spans="1:36">
      <c r="A6" s="342"/>
      <c r="B6" s="343" t="str">
        <f>[1]OpenData!$P$14</f>
        <v>2018-19</v>
      </c>
      <c r="C6" s="344"/>
      <c r="D6" s="345" t="str">
        <f>"Estimated Sources of Revenue--"&amp;B6</f>
        <v>Estimated Sources of Revenue--2018-19</v>
      </c>
      <c r="E6" s="345"/>
      <c r="F6" s="345"/>
      <c r="G6" s="345"/>
      <c r="H6" s="346"/>
      <c r="I6" s="344" t="s">
        <v>163</v>
      </c>
      <c r="L6" s="420"/>
      <c r="X6" s="335"/>
      <c r="Y6" s="216" t="str">
        <f>"Estimated Sources of Revenue--"&amp;[1]OpenData!$O$4</f>
        <v>Estimated Sources of Revenue--2017-2018</v>
      </c>
      <c r="Z6" s="216"/>
      <c r="AA6" s="216"/>
      <c r="AB6" s="216"/>
      <c r="AC6" s="217"/>
      <c r="AE6" s="335"/>
      <c r="AF6" s="216" t="str">
        <f>"Estimated Sources of Revenue--"&amp;[1]OpenData!$N$4</f>
        <v>Estimated Sources of Revenue--2016-2017</v>
      </c>
      <c r="AG6" s="216"/>
      <c r="AH6" s="216"/>
      <c r="AI6" s="216"/>
      <c r="AJ6" s="217"/>
    </row>
    <row r="7" spans="1:36">
      <c r="A7" s="342"/>
      <c r="B7" s="347" t="s">
        <v>164</v>
      </c>
      <c r="C7" s="348" t="str">
        <f>"July 1, "&amp;[1]OpenData!$Q$5</f>
        <v>July 1, 2018</v>
      </c>
      <c r="D7" s="349" t="s">
        <v>165</v>
      </c>
      <c r="E7" s="350" t="s">
        <v>166</v>
      </c>
      <c r="F7" s="351" t="s">
        <v>167</v>
      </c>
      <c r="G7" s="352"/>
      <c r="H7" s="353"/>
      <c r="I7" s="354" t="str">
        <f>"July 1, "&amp; [1]OpenData!$S$5</f>
        <v>July 1, 2019</v>
      </c>
      <c r="X7" s="336"/>
      <c r="Y7" s="218" t="s">
        <v>165</v>
      </c>
      <c r="Z7" s="219" t="s">
        <v>166</v>
      </c>
      <c r="AA7" s="220" t="s">
        <v>167</v>
      </c>
      <c r="AB7" s="221"/>
      <c r="AC7" s="222"/>
      <c r="AE7" s="336"/>
      <c r="AF7" s="218" t="s">
        <v>165</v>
      </c>
      <c r="AG7" s="219" t="s">
        <v>166</v>
      </c>
      <c r="AH7" s="220" t="s">
        <v>167</v>
      </c>
      <c r="AI7" s="221"/>
      <c r="AJ7" s="222"/>
    </row>
    <row r="8" spans="1:36">
      <c r="A8" s="355" t="s">
        <v>168</v>
      </c>
      <c r="B8" s="350" t="s">
        <v>169</v>
      </c>
      <c r="C8" s="356" t="s">
        <v>170</v>
      </c>
      <c r="D8" s="357"/>
      <c r="E8" s="358"/>
      <c r="F8" s="359" t="s">
        <v>171</v>
      </c>
      <c r="G8" s="356" t="s">
        <v>100</v>
      </c>
      <c r="H8" s="356" t="s">
        <v>172</v>
      </c>
      <c r="I8" s="360" t="s">
        <v>170</v>
      </c>
      <c r="V8" s="420" t="s">
        <v>221</v>
      </c>
      <c r="X8" s="337" t="s">
        <v>168</v>
      </c>
      <c r="Y8" s="253"/>
      <c r="Z8" s="254"/>
      <c r="AA8" s="224" t="s">
        <v>171</v>
      </c>
      <c r="AB8" s="223" t="s">
        <v>100</v>
      </c>
      <c r="AC8" s="223" t="s">
        <v>172</v>
      </c>
      <c r="AE8" s="337" t="s">
        <v>168</v>
      </c>
      <c r="AF8" s="253"/>
      <c r="AG8" s="254"/>
      <c r="AH8" s="224" t="s">
        <v>171</v>
      </c>
      <c r="AI8" s="223" t="s">
        <v>100</v>
      </c>
      <c r="AJ8" s="223" t="s">
        <v>172</v>
      </c>
    </row>
    <row r="9" spans="1:36">
      <c r="A9" s="361" t="s">
        <v>52</v>
      </c>
      <c r="B9" s="362">
        <f>[1]CO99!$G$20</f>
        <v>1917150</v>
      </c>
      <c r="C9" s="363">
        <f>IF(ISERROR([1]C06!$E$9),0,[1]C06!$E$9)</f>
        <v>0</v>
      </c>
      <c r="D9" s="366">
        <f>IF(ISERROR(SUM([1]C06!$E$29:$E$35)),0,(SUM([1]C06!$E$29:$E$35)))</f>
        <v>1917150</v>
      </c>
      <c r="E9" s="365">
        <f>IF(ISERROR(SUM([1]C06!$E$37:$E$39)),0,SUM([1]C06!$E$37:$E$39))</f>
        <v>0</v>
      </c>
      <c r="F9" s="433" t="str">
        <f>IF(ISERROR([1]C06!$E$18),0,[1]C06!$E$18)</f>
        <v>XXXXXXXXXX</v>
      </c>
      <c r="G9" s="459" t="str">
        <f>[1]C06!$E$41</f>
        <v>XXXXXXXXXX</v>
      </c>
      <c r="H9" s="364">
        <f>[1]C06!$E$14+[1]C06!$E$15+[1]C06!$E$16+[1]C06!$E$24</f>
        <v>0</v>
      </c>
      <c r="I9" s="433" t="str">
        <f>[1]C06!$E$45</f>
        <v>XXXXXXXXXX</v>
      </c>
      <c r="K9" s="444"/>
      <c r="X9" s="225" t="s">
        <v>52</v>
      </c>
      <c r="Y9" s="227">
        <f>SUM([1]C06!$D$29:$D$35)</f>
        <v>1797492</v>
      </c>
      <c r="Z9" s="228">
        <f>SUM([1]C06!$D$37:$D$39)</f>
        <v>0</v>
      </c>
      <c r="AA9" s="227" t="str">
        <f>[1]C06!$D$18</f>
        <v>XXXXXXXXXX</v>
      </c>
      <c r="AB9" s="230" t="str">
        <f>[1]C06!$D$41</f>
        <v>XXXXXXXXXX</v>
      </c>
      <c r="AC9" s="227">
        <f>[1]C06!$D$10+[1]C06!$D$14+[1]C06!$D$15+[1]C06!$D$16+[1]C06!$D$17+[1]C06!$D$19+[1]C06!$D$21+[1]C06!$D$22+[1]C06!$D$23+ [1]C06!$D$24</f>
        <v>51258</v>
      </c>
      <c r="AE9" s="225" t="s">
        <v>52</v>
      </c>
      <c r="AF9" s="227">
        <f>(SUM([1]C06!$C$29:$C$35))</f>
        <v>1746168</v>
      </c>
      <c r="AG9" s="228">
        <f>SUM([1]C06!$C$37:$C$39)</f>
        <v>0</v>
      </c>
      <c r="AH9" s="227">
        <f>[1]C06!$C$18</f>
        <v>0</v>
      </c>
      <c r="AI9" s="230">
        <f>[1]C06!$C$41</f>
        <v>0</v>
      </c>
      <c r="AJ9" s="227">
        <f>[1]C06!$C$10+[1]C06!$C$14+[1]C06!$C$15+[1]C06!$C$16+[1]C06!$C$17+[1]C06!$C$19+[1]C06!$C$21+[1]C06!$C$22+[1]C06!$C$23+[1]C06!$C$24</f>
        <v>49357</v>
      </c>
    </row>
    <row r="10" spans="1:36">
      <c r="A10" s="361" t="s">
        <v>54</v>
      </c>
      <c r="B10" s="368">
        <f>IF(ISERROR([1]CO99!$G$21),0,[1]CO99!$G$21)</f>
        <v>616010</v>
      </c>
      <c r="C10" s="369">
        <f>IF(ISERROR([1]C08!$E$9),0,[1]C08!$E$9)</f>
        <v>85096</v>
      </c>
      <c r="D10" s="364">
        <f>IF(ISERROR(SUM([1]C08!$E$27:$E$28)),0,SUM([1]C08!$E$27:$E$28))</f>
        <v>0</v>
      </c>
      <c r="E10" s="406"/>
      <c r="F10" s="371"/>
      <c r="G10" s="364">
        <f>[1]C08!$E$31</f>
        <v>0</v>
      </c>
      <c r="H10" s="373">
        <f>IF(ISERROR([1]C08!$E$34),0,[1]C08!$E$16+[1]C08!$E$17+[1]C08!$E$18+[1]C08!$E$19+[1]C08!$E$20+[1]C08!$E$22+[1]C08!$E$23+[1]C08!$E$24+[1]C08!$E$25+[1]C08!$E$34)</f>
        <v>530914</v>
      </c>
      <c r="I10" s="432" t="s">
        <v>240</v>
      </c>
      <c r="K10" s="444"/>
      <c r="L10" s="426"/>
      <c r="X10" s="225" t="s">
        <v>54</v>
      </c>
      <c r="Y10" s="231">
        <f>SUM([1]C08!$D$27:$D$28)</f>
        <v>0</v>
      </c>
      <c r="Z10" s="232"/>
      <c r="AA10" s="233"/>
      <c r="AB10" s="227">
        <f>SUM([1]C08!$D$30:$D$31)</f>
        <v>0</v>
      </c>
      <c r="AC10" s="235">
        <f>[1]C08!$D$10+[1]C08!$D$15+[1]C08!$D$16+[1]C08!$D$17+[1]C08!$D$18+[1]C08!$D$19+[1]C08!$D$20+[1]C08!$D$22+[1]C08!$D$23+[1]C08!$D$25</f>
        <v>607227</v>
      </c>
      <c r="AE10" s="225" t="s">
        <v>54</v>
      </c>
      <c r="AF10" s="231">
        <f>SUM([1]C08!$C$27:$C$28)</f>
        <v>0</v>
      </c>
      <c r="AG10" s="232"/>
      <c r="AH10" s="233"/>
      <c r="AI10" s="227">
        <f>SUM([1]C08!$C$30:$C$31)</f>
        <v>0</v>
      </c>
      <c r="AJ10" s="235">
        <f>[1]C08!$C$10+[1]C08!$C$14+[1]C08!$C$15+[1]C08!$C$17+[1]C08!$C$18+[1]C08!$C$19+[1]C08!$C$20+[1]C08!$C$22+[1]C08!$C$23+[1]C08!$C$25</f>
        <v>578951</v>
      </c>
    </row>
    <row r="11" spans="1:36">
      <c r="A11" s="361" t="s">
        <v>93</v>
      </c>
      <c r="B11" s="368">
        <f>IF(ISERROR([1]CO99!$G$23),0,[1]CO99!$G$23)</f>
        <v>0</v>
      </c>
      <c r="C11" s="369">
        <f>IF(ISERROR([1]C010!$E$9),0,[1]C010!$E$9)</f>
        <v>0</v>
      </c>
      <c r="D11" s="363">
        <f>IF(ISERROR([1]C010!$E$37),0,[1]C010!$E$37)</f>
        <v>0</v>
      </c>
      <c r="E11" s="382">
        <f>IF(ISERROR([1]C010!$E$40),0,[1]C010!$E$40)</f>
        <v>0</v>
      </c>
      <c r="F11" s="452">
        <f>IF(ISERROR([1]C010!$E$21),0,[1]C010!$E$21)</f>
        <v>0</v>
      </c>
      <c r="G11" s="375">
        <f>IF(ISERROR([1]C010!$E$43),0,[1]C010!$E$43+[1]C010!$E$45)</f>
        <v>0</v>
      </c>
      <c r="H11" s="373">
        <f>IF(ISERROR([1]C010!$E$16),0,[1]C010!$E$16+[1]C010!$E$17+[1]C010!$E$18+[1]C010!$E$19+[1]C010!$E$23+[1]C010!$E$25+[1]C010!$E$28+[1]C010!$E$30+[1]C010!$E$32+[1]C010!$E$34)</f>
        <v>0</v>
      </c>
      <c r="I11" s="376">
        <f>[1]C010!$E$53</f>
        <v>0</v>
      </c>
      <c r="L11" s="420"/>
      <c r="X11" s="225" t="s">
        <v>93</v>
      </c>
      <c r="Y11" s="229">
        <f>[1]C010!$D$37</f>
        <v>0</v>
      </c>
      <c r="Z11" s="236">
        <f>[1]C010!$D$40</f>
        <v>0</v>
      </c>
      <c r="AA11" s="236">
        <f>[1]C010!$D$21</f>
        <v>0</v>
      </c>
      <c r="AB11" s="226">
        <f>[1]C010!$D$43+[1]C010!$D$45+[1]C010!$D$47</f>
        <v>0</v>
      </c>
      <c r="AC11" s="235">
        <f>[1]C010!$D$10+[1]C010!$D$15+[1]C010!$D$16+[1]C010!$D$18+[1]C010!$D$19+[1]C010!$D$23+[1]C010!$D$25+[1]C010!$D$28+[1]C010!$D$30+[1]C010!$D$32+[1]C010!$D$34</f>
        <v>0</v>
      </c>
      <c r="AE11" s="225" t="s">
        <v>93</v>
      </c>
      <c r="AF11" s="229">
        <f>[1]C010!$C$37</f>
        <v>0</v>
      </c>
      <c r="AG11" s="236">
        <f>[1]C010!$C$40</f>
        <v>0</v>
      </c>
      <c r="AH11" s="236" t="str">
        <f>[1]C010!$C$21</f>
        <v>xxxxxxxxxxx</v>
      </c>
      <c r="AI11" s="226">
        <f>[1]C010!$C$43+[1]C010!$C$45+[1]C010!$C$47</f>
        <v>0</v>
      </c>
      <c r="AJ11" s="235">
        <f>[1]C010!$C$10+[1]C010!$C$14+[1]C010!$C$15+[1]C010!$C$18+[1]C010!$C$19+[1]C010!$C$23+[1]C010!$C$25+[1]C010!$C$28+[1]C010!$C$30+[1]C010!$C$32+[1]C010!$C$34</f>
        <v>0</v>
      </c>
    </row>
    <row r="12" spans="1:36">
      <c r="A12" s="361" t="s">
        <v>57</v>
      </c>
      <c r="B12" s="368">
        <f>[1]CO99!$G$42</f>
        <v>0</v>
      </c>
      <c r="C12" s="369">
        <f>IF(ISERROR([1]C011!$E$9),0,[1]C011!$E$9)</f>
        <v>0</v>
      </c>
      <c r="D12" s="381"/>
      <c r="E12" s="373">
        <f>IF(ISERROR([1]C011!$E$22),0,[1]C011!$E$22)</f>
        <v>0</v>
      </c>
      <c r="F12" s="452">
        <f>IF(ISERROR([1]C011!$E$17),0,[1]C011!$E$17)</f>
        <v>0</v>
      </c>
      <c r="G12" s="363">
        <f>IF(ISERROR([1]C011!$E$23),0,[1]C011!$E$23+[1]C011!$E$25)</f>
        <v>0</v>
      </c>
      <c r="H12" s="373">
        <f>SUM([1]C011!$E$14:$E$16,[1]C011!$E$20)</f>
        <v>0</v>
      </c>
      <c r="I12" s="376">
        <f>[1]C011!$E$29</f>
        <v>0</v>
      </c>
      <c r="X12" s="225" t="s">
        <v>57</v>
      </c>
      <c r="Y12" s="229"/>
      <c r="Z12" s="235">
        <f>[1]C011!$D$22</f>
        <v>0</v>
      </c>
      <c r="AA12" s="236">
        <f>[1]C011!$D$17</f>
        <v>0</v>
      </c>
      <c r="AB12" s="226">
        <f>[1]C011!$D$24+[1]C011!$D$25+[1]C011!$D$26</f>
        <v>0</v>
      </c>
      <c r="AC12" s="235">
        <f>SUM([1]C011!$D$10,[1]C011!$D$14:$D$16,[1]C011!$D$18,[1]C011!$D$20)</f>
        <v>0</v>
      </c>
      <c r="AE12" s="225" t="s">
        <v>57</v>
      </c>
      <c r="AF12" s="229"/>
      <c r="AG12" s="235">
        <f>[1]C011!$C$22</f>
        <v>0</v>
      </c>
      <c r="AH12" s="236" t="str">
        <f>[1]C011!$C$17</f>
        <v>xxxxxxxxxxxxx</v>
      </c>
      <c r="AI12" s="226">
        <f>[1]C011!$C$24+[1]C011!$C$25+[1]C011!$C$26</f>
        <v>0</v>
      </c>
      <c r="AJ12" s="235">
        <f>SUM([1]C011!$C$10,[1]C011!$C$14:$C$16,[1]C011!$C$18,[1]C011!$C$20)</f>
        <v>0</v>
      </c>
    </row>
    <row r="13" spans="1:36">
      <c r="A13" s="361" t="s">
        <v>94</v>
      </c>
      <c r="B13" s="368">
        <f>IF(ISERROR([1]CO99!$G$24),0,[1]CO99!$G$24)</f>
        <v>0</v>
      </c>
      <c r="C13" s="365">
        <f>IF(ISERROR([1]C012!$E$9),0,[1]C012!$E$9)</f>
        <v>0</v>
      </c>
      <c r="D13" s="377"/>
      <c r="E13" s="378"/>
      <c r="F13" s="446">
        <f>IF(ISERROR([1]C012!$E$15),0,[1]C012!$E$15)</f>
        <v>0</v>
      </c>
      <c r="G13" s="363">
        <f>IF(ISERROR([1]C012!$E$20),0,[1]C012!$E$20+[1]C012!$E$21)</f>
        <v>0</v>
      </c>
      <c r="H13" s="364">
        <f>IF(ISERROR([1]C012!$E$14),0,[1]C012!$E$14+[1]C012!$E$17+[1]C012!$E$18)</f>
        <v>0</v>
      </c>
      <c r="I13" s="376">
        <f>[1]C012!$E$25</f>
        <v>0</v>
      </c>
      <c r="X13" s="225" t="s">
        <v>94</v>
      </c>
      <c r="Y13" s="237"/>
      <c r="Z13" s="238"/>
      <c r="AA13" s="239">
        <f>[1]C012!$D$15</f>
        <v>0</v>
      </c>
      <c r="AB13" s="226">
        <f>[1]C012!$D$20+[1]C012!$D$21+[1]C012!$D$22</f>
        <v>0</v>
      </c>
      <c r="AC13" s="227">
        <f>[1]C012!$D$10+[1]C012!$D$14+[1]C012!$D$17+[1]C012!$D$18</f>
        <v>0</v>
      </c>
      <c r="AE13" s="225" t="s">
        <v>94</v>
      </c>
      <c r="AF13" s="237"/>
      <c r="AG13" s="238"/>
      <c r="AH13" s="239" t="str">
        <f>[1]C012!$C$15</f>
        <v>xxxxxxxxxxx</v>
      </c>
      <c r="AI13" s="226">
        <f>[1]C012!$C$20+[1]C012!$C$21+[1]C012!$C$22</f>
        <v>0</v>
      </c>
      <c r="AJ13" s="227">
        <f>[1]C012!$C$10+[1]C012!$C$14+[1]C012!$C$17+[1]C012!$C$18</f>
        <v>0</v>
      </c>
    </row>
    <row r="14" spans="1:36">
      <c r="A14" s="361" t="s">
        <v>59</v>
      </c>
      <c r="B14" s="380">
        <f>[1]CO99!$G$44</f>
        <v>177032</v>
      </c>
      <c r="C14" s="369">
        <f>IF(ISERROR([1]C013!$E$9),0,[1]C013!$E$9)</f>
        <v>13512</v>
      </c>
      <c r="D14" s="381"/>
      <c r="E14" s="382">
        <f>IF(ISERROR([1]C013!$E$22),0,[1]C013!$E$22)</f>
        <v>0</v>
      </c>
      <c r="F14" s="452">
        <f>IF(ISERROR([1]C013!$E$17),0,[1]C013!$E$17)</f>
        <v>0</v>
      </c>
      <c r="G14" s="363">
        <f>IF(ISERROR([1]C013!$E$24),0,[1]C013!$E$24+[1]C013!$E$25)</f>
        <v>163520</v>
      </c>
      <c r="H14" s="373">
        <f>SUM([1]C013!$E$14:$E$16,[1]C013!$E$20)</f>
        <v>0</v>
      </c>
      <c r="I14" s="376">
        <f>[1]C013!$E$29</f>
        <v>0</v>
      </c>
      <c r="X14" s="225" t="s">
        <v>59</v>
      </c>
      <c r="Y14" s="240"/>
      <c r="Z14" s="241">
        <f>[1]C013!$D$22</f>
        <v>0</v>
      </c>
      <c r="AA14" s="236">
        <f>[1]C013!$D$17</f>
        <v>0</v>
      </c>
      <c r="AB14" s="226">
        <f>[1]C013!$D$24+[1]C013!$D$25+[1]C013!$D$26</f>
        <v>97654</v>
      </c>
      <c r="AC14" s="235">
        <f>SUM([1]C013!$D$10, [1]C013!$D$14:$D$16,[1]C013!$D$18,[1]C013!$D$20)</f>
        <v>0</v>
      </c>
      <c r="AE14" s="225" t="s">
        <v>59</v>
      </c>
      <c r="AF14" s="240"/>
      <c r="AG14" s="241">
        <f>[1]C013!$C$22</f>
        <v>0</v>
      </c>
      <c r="AH14" s="236" t="str">
        <f>[1]C013!$C$17</f>
        <v>xxxxxxxxxxxxx</v>
      </c>
      <c r="AI14" s="226">
        <f>[1]C013!$C$24+[1]C013!$C$25+[1]C013!$C$26</f>
        <v>77000</v>
      </c>
      <c r="AJ14" s="235">
        <f>SUM([1]C013!$C$10, [1]C013!$C$14:$C$16,[1]C013!$C$18,[1]C013!$C$20)</f>
        <v>0</v>
      </c>
    </row>
    <row r="15" spans="1:36">
      <c r="A15" s="361" t="s">
        <v>60</v>
      </c>
      <c r="B15" s="380">
        <f>IF(ISERROR([1]CO99!$G$25),0,[1]CO99!$G$25)</f>
        <v>0</v>
      </c>
      <c r="C15" s="369">
        <f>IF(ISERROR([1]C014!$E$9),0,[1]C014!$E$9)</f>
        <v>0</v>
      </c>
      <c r="D15" s="377"/>
      <c r="E15" s="383">
        <f>IF(ISERROR([1]C014!$E$16),0,SUM([1]C014!$E$16+[1]C014!$E$17))</f>
        <v>0</v>
      </c>
      <c r="F15" s="442">
        <f>IF(ISERROR([1]C014!$E$13),0,[1]C014!$E$13)</f>
        <v>0</v>
      </c>
      <c r="G15" s="364">
        <f>IF(ISERROR([1]C014!$E$19),0,[1]C014!$E$19+[1]C014!$E$20)</f>
        <v>0</v>
      </c>
      <c r="H15" s="364">
        <f>IF(ISERROR([1]C014!$E$14),0,[1]C014!$E$14)</f>
        <v>0</v>
      </c>
      <c r="I15" s="376">
        <f>[1]C014!$E$24</f>
        <v>0</v>
      </c>
      <c r="X15" s="225" t="s">
        <v>60</v>
      </c>
      <c r="Y15" s="237"/>
      <c r="Z15" s="242">
        <f>[1]C014!$D$16+[1]C014!$D$17</f>
        <v>0</v>
      </c>
      <c r="AA15" s="235">
        <f>[1]C014!$D$13</f>
        <v>0</v>
      </c>
      <c r="AB15" s="227">
        <f>[1]C014!$D$19+[1]C014!$D$20+[1]C014!$D$21</f>
        <v>0</v>
      </c>
      <c r="AC15" s="227">
        <f>[1]C014!$D$10+[1]C014!$D$14</f>
        <v>0</v>
      </c>
      <c r="AE15" s="225" t="s">
        <v>60</v>
      </c>
      <c r="AF15" s="237"/>
      <c r="AG15" s="242">
        <f>[1]C014!$C$16+[1]C014!$C$17</f>
        <v>0</v>
      </c>
      <c r="AH15" s="235" t="str">
        <f>[1]C014!$C$13</f>
        <v>xxxxxxxxxxxxx</v>
      </c>
      <c r="AI15" s="227">
        <f>[1]C014!$C$19+[1]C014!$C$20+[1]C014!$C$21</f>
        <v>0</v>
      </c>
      <c r="AJ15" s="227">
        <f>[1]C014!$C$10+[1]C014!$C$14</f>
        <v>0</v>
      </c>
    </row>
    <row r="16" spans="1:36">
      <c r="A16" s="361" t="s">
        <v>62</v>
      </c>
      <c r="B16" s="380">
        <f>IF(ISERROR([1]CO99!$G$26),0,[1]CO99!$G$26)</f>
        <v>0</v>
      </c>
      <c r="C16" s="369">
        <f>IF(ISERROR([1]C015!$E$9),0,[1]C015!$E$9)</f>
        <v>0</v>
      </c>
      <c r="D16" s="377"/>
      <c r="E16" s="367"/>
      <c r="F16" s="373">
        <f>IF(ISERROR([1]C015!$E$16),0,[1]C015!$E$16)</f>
        <v>0</v>
      </c>
      <c r="G16" s="364">
        <f>IF(ISERROR([1]C015!$E$20),0,[1]C015!$E$20+[1]C015!$E$21)</f>
        <v>0</v>
      </c>
      <c r="H16" s="364">
        <f>IF(ISERROR([1]C015!$E$14),0,[1]C015!$E$14+[1]C015!$E$15+[1]C015!$E$18)</f>
        <v>0</v>
      </c>
      <c r="I16" s="376">
        <f>[1]C015!$E$25</f>
        <v>0</v>
      </c>
      <c r="X16" s="225" t="s">
        <v>62</v>
      </c>
      <c r="Y16" s="237"/>
      <c r="Z16" s="230"/>
      <c r="AA16" s="235">
        <f>[1]C015!$D$16</f>
        <v>0</v>
      </c>
      <c r="AB16" s="227">
        <f>[1]C015!$D$20+[1]C015!$D$21+[1]C015!$D$22</f>
        <v>0</v>
      </c>
      <c r="AC16" s="227">
        <f>[1]C015!$D$10+[1]C015!$D$14+[1]C015!$D$15+[1]C015!$D$18</f>
        <v>0</v>
      </c>
      <c r="AE16" s="225" t="s">
        <v>62</v>
      </c>
      <c r="AF16" s="237"/>
      <c r="AG16" s="230"/>
      <c r="AH16" s="235">
        <f>[1]C015!$C$16</f>
        <v>0</v>
      </c>
      <c r="AI16" s="227">
        <f>[1]C015!$C$20+[1]C015!$C$21+[1]C015!$C$22</f>
        <v>0</v>
      </c>
      <c r="AJ16" s="227">
        <f>[1]C015!$C$10+[1]C015!$C$14+[1]C015!$C$15+[1]C015!$C$18</f>
        <v>0</v>
      </c>
    </row>
    <row r="17" spans="1:36">
      <c r="A17" s="361" t="s">
        <v>63</v>
      </c>
      <c r="B17" s="380">
        <f>IF(ISERROR([1]CO99!$G$27),0,[1]CO99!$G$27)</f>
        <v>452721</v>
      </c>
      <c r="C17" s="374">
        <f>IF(ISERROR([1]C016!$E$9),0,[1]C016!$E$9)</f>
        <v>332321</v>
      </c>
      <c r="D17" s="363">
        <f>IF(ISERROR([1]C016!$E$35),0,[1]C016!$E$35)</f>
        <v>0</v>
      </c>
      <c r="E17" s="379">
        <f>IF(ISERROR([1]C016!$E$37),0,[1]C016!$E$37+[1]C016!$E$39)</f>
        <v>0</v>
      </c>
      <c r="F17" s="373">
        <f>IF(ISERROR([1]C016!$E$19),0,[1]C016!$E$19)</f>
        <v>0</v>
      </c>
      <c r="G17" s="364">
        <f>IF(ISERROR([1]C016!$E$41),0,[1]C016!$E$41)</f>
        <v>0</v>
      </c>
      <c r="H17" s="364">
        <f>IF(ISERROR([1]C016!$E$16),0,[1]C016!$E$16+[1]C016!$E$17+[1]C016!$E$18+[1]C016!$E$21+[1]C016!$E$24+[1]C016!$E$26+[1]C016!$E$28+[1]C016!$E$30+[1]C016!$E$32)</f>
        <v>120400</v>
      </c>
      <c r="I17" s="376">
        <f>[1]C016!$E$46</f>
        <v>0</v>
      </c>
      <c r="K17" s="444"/>
      <c r="X17" s="225" t="s">
        <v>63</v>
      </c>
      <c r="Y17" s="226">
        <f>[1]C016!$D$35</f>
        <v>0</v>
      </c>
      <c r="Z17" s="239">
        <f>[1]C016!$D$37+[1]C016!$D$39</f>
        <v>0</v>
      </c>
      <c r="AA17" s="235">
        <f>[1]C016!$D$19</f>
        <v>4974</v>
      </c>
      <c r="AB17" s="227">
        <f>[1]C016!$D$41</f>
        <v>0</v>
      </c>
      <c r="AC17" s="227">
        <f>[1]C016!$D$10+[1]C016!$D$15+[1]C016!$D$16+[1]C016!$D$18+[1]C016!$D$21+[1]C016!$D$24+[1]C016!$D$26+[1]C016!$D$28+[1]C016!$D$30+[1]C016!$D$32</f>
        <v>121005</v>
      </c>
      <c r="AE17" s="225" t="s">
        <v>63</v>
      </c>
      <c r="AF17" s="226">
        <f>[1]C016!$C$35</f>
        <v>0</v>
      </c>
      <c r="AG17" s="239">
        <f>[1]C016!$C$37+[1]C016!$C$39</f>
        <v>0</v>
      </c>
      <c r="AH17" s="235">
        <f>[1]C016!$C$19</f>
        <v>1720</v>
      </c>
      <c r="AI17" s="227">
        <f>[1]C016!$C$41</f>
        <v>0</v>
      </c>
      <c r="AJ17" s="227">
        <f>[1]C016!$C$10+[1]C016!$C$14+[1]C016!$C$15+[1]C016!$C$18+[1]C016!$C$21+[1]C016!$C$24+[1]C016!$C$26+[1]C016!$C$28+[1]C016!$C$30+[1]C016!$C$32</f>
        <v>206541</v>
      </c>
    </row>
    <row r="18" spans="1:36">
      <c r="A18" s="361" t="s">
        <v>107</v>
      </c>
      <c r="B18" s="368">
        <f>IF(ISERROR([1]CO99!$G$28),0,[1]CO99!$G$28)</f>
        <v>9219</v>
      </c>
      <c r="C18" s="374">
        <f>IF(ISERROR([1]C018!$E$9),0,[1]C018!$E$9)</f>
        <v>6009</v>
      </c>
      <c r="D18" s="363">
        <f>IF(ISERROR([1]C018!$E$15),0,[1]C018!$E$15+[1]C018!$E$16)</f>
        <v>2210</v>
      </c>
      <c r="E18" s="373">
        <f>[1]C018!$E$18</f>
        <v>0</v>
      </c>
      <c r="F18" s="376">
        <f>IF(ISERROR([1]C018!$E$12),0,[1]C018!$E$12)</f>
        <v>0</v>
      </c>
      <c r="G18" s="364">
        <f>IF(ISERROR([1]C018!$E$20),0,[1]C018!$E$20+[1]C018!$E$21)</f>
        <v>0</v>
      </c>
      <c r="H18" s="364">
        <f>IF(ISERROR([1]C018!$E$13),0,[1]C018!$E$13)</f>
        <v>1000</v>
      </c>
      <c r="I18" s="376">
        <f>[1]C018!$E$25</f>
        <v>0</v>
      </c>
      <c r="X18" s="225" t="s">
        <v>107</v>
      </c>
      <c r="Y18" s="240">
        <f>[1]C018!$D$15+[1]C018!$D$16</f>
        <v>2304</v>
      </c>
      <c r="Z18" s="227">
        <f>[1]C018!$D$18</f>
        <v>0</v>
      </c>
      <c r="AA18" s="227">
        <f>[1]C018!$D$12</f>
        <v>0</v>
      </c>
      <c r="AB18" s="227">
        <f>[1]C018!$D$20+[1]C018!$D$21+[1]C018!$D$22</f>
        <v>1650</v>
      </c>
      <c r="AC18" s="227">
        <f>[1]C018!$D$10+[1]C018!$D$13</f>
        <v>800</v>
      </c>
      <c r="AE18" s="225" t="s">
        <v>107</v>
      </c>
      <c r="AF18" s="240">
        <f>[1]C018!$C$15+[1]C018!$C$16</f>
        <v>640</v>
      </c>
      <c r="AG18" s="227">
        <f>[1]C018!$D$18</f>
        <v>0</v>
      </c>
      <c r="AH18" s="227" t="str">
        <f>[1]C018!$C$12</f>
        <v>xxxxxxxxxxxx</v>
      </c>
      <c r="AI18" s="227">
        <f>[1]C018!$C$20+[1]C018!$C$21+[1]C018!$C$22</f>
        <v>1346</v>
      </c>
      <c r="AJ18" s="227">
        <f>[1]C018!$C$10+[1]C018!$C$13</f>
        <v>0</v>
      </c>
    </row>
    <row r="19" spans="1:36">
      <c r="A19" s="361" t="s">
        <v>66</v>
      </c>
      <c r="B19" s="457" t="s">
        <v>177</v>
      </c>
      <c r="C19" s="374">
        <f>[1]C019!$E$9</f>
        <v>0</v>
      </c>
      <c r="D19" s="381"/>
      <c r="E19" s="378"/>
      <c r="F19" s="383"/>
      <c r="G19" s="433" t="str">
        <f>B19</f>
        <v>XXXXXXXXX</v>
      </c>
      <c r="H19" s="458" t="s">
        <v>239</v>
      </c>
      <c r="I19" s="433" t="s">
        <v>177</v>
      </c>
      <c r="X19" s="225" t="s">
        <v>66</v>
      </c>
      <c r="Y19" s="229"/>
      <c r="Z19" s="238"/>
      <c r="AA19" s="242"/>
      <c r="AB19" s="227"/>
      <c r="AC19" s="242">
        <f>[1]C019!$D$15+[1]C019!$D$16+[1]C019!$D$18+[1]C019!$D$20+[1]C019!$D$21+[1]C019!$D$22+[1]C019!$D$23</f>
        <v>0</v>
      </c>
      <c r="AE19" s="225" t="s">
        <v>66</v>
      </c>
      <c r="AF19" s="229"/>
      <c r="AG19" s="238"/>
      <c r="AH19" s="242"/>
      <c r="AI19" s="229"/>
      <c r="AJ19" s="242">
        <f>[1]C019!$C$14+[1]C019!$C$15+[1]C019!$C$18+[1]C019!$C$20+[1]C019!$C$21+[1]C019!$C$22+[1]C019!$C$23</f>
        <v>0</v>
      </c>
    </row>
    <row r="20" spans="1:36">
      <c r="A20" s="361" t="s">
        <v>67</v>
      </c>
      <c r="B20" s="368">
        <f>IF(ISERROR([1]CO99!$G$29),0,[1]CO99!$G$29)</f>
        <v>0</v>
      </c>
      <c r="C20" s="369">
        <f>IF(ISERROR([1]C022!$E$9),0,[1]C022!$E$9)</f>
        <v>0</v>
      </c>
      <c r="D20" s="377"/>
      <c r="E20" s="375">
        <f>[1]C022!$E$17</f>
        <v>0</v>
      </c>
      <c r="F20" s="446">
        <f>IF(ISERROR([1]C022!$E$14),0,[1]C022!$E$14)</f>
        <v>0</v>
      </c>
      <c r="G20" s="379">
        <f>IF(ISERROR([1]C022!$E$19),0,[1]C022!$E$19+[1]C022!$E$20)</f>
        <v>0</v>
      </c>
      <c r="H20" s="373">
        <f>IF(ISERROR([1]C022!$E$13),0,[1]C022!$E$13+[1]C022!$E$15)</f>
        <v>0</v>
      </c>
      <c r="I20" s="376">
        <f>[1]C022!$E$24</f>
        <v>0</v>
      </c>
      <c r="X20" s="225" t="s">
        <v>67</v>
      </c>
      <c r="Y20" s="237"/>
      <c r="Z20" s="226">
        <f>[1]C022!$D$17</f>
        <v>0</v>
      </c>
      <c r="AA20" s="239">
        <f>[1]C022!$D$14</f>
        <v>0</v>
      </c>
      <c r="AB20" s="239">
        <f>[1]C022!$D$19+[1]C022!$D$20+[1]C022!$D$21</f>
        <v>0</v>
      </c>
      <c r="AC20" s="235">
        <f>[1]C022!$D$10+[1]C022!$D$13+[1]C022!$D$15</f>
        <v>0</v>
      </c>
      <c r="AE20" s="225" t="s">
        <v>67</v>
      </c>
      <c r="AF20" s="237"/>
      <c r="AG20" s="226">
        <f>[1]C022!$D$17</f>
        <v>0</v>
      </c>
      <c r="AH20" s="239" t="str">
        <f>[1]C022!$C$14</f>
        <v>xxxxxxxxxxxx</v>
      </c>
      <c r="AI20" s="239">
        <f>[1]C022!$C$19+[1]C022!$C$20+[1]C022!$C$21</f>
        <v>0</v>
      </c>
      <c r="AJ20" s="235">
        <f>[1]C022!$C$10+[1]C022!$C$13+[1]C022!$C$15</f>
        <v>0</v>
      </c>
    </row>
    <row r="21" spans="1:36">
      <c r="A21" s="361" t="s">
        <v>68</v>
      </c>
      <c r="B21" s="368">
        <f>IF(ISERROR([1]CO99!$G$30),0,[1]CO99!$G$30)</f>
        <v>178338</v>
      </c>
      <c r="C21" s="369">
        <f>IF(ISERROR([1]C024!$E$9),0,[1]C024!$E$9)</f>
        <v>41379</v>
      </c>
      <c r="D21" s="381">
        <f>IF(ISERROR([1]C024!$E$23),0,[1]C024!$E$23)</f>
        <v>1036</v>
      </c>
      <c r="E21" s="379">
        <f>[1]C024!$E$25+[1]C024!$E$26</f>
        <v>57275</v>
      </c>
      <c r="F21" s="446">
        <f>IF(ISERROR([1]C024!$E$13),0,[1]C024!$E$13)</f>
        <v>0</v>
      </c>
      <c r="G21" s="363">
        <f>IF(ISERROR([1]C024!$E$28),0,[1]C024!$E$28+[1]C024!$E$29)</f>
        <v>39227</v>
      </c>
      <c r="H21" s="364">
        <f>IF(ISERROR([1]C024!$E$15),0,[1]C024!$E$15+[1]C024!$E$16+[1]C024!$E$17+[1]C024!$E$18+[1]C024!$E$20+[1]C024!$E$21)</f>
        <v>39421</v>
      </c>
      <c r="I21" s="376">
        <f>[1]C024!$E$33</f>
        <v>0</v>
      </c>
      <c r="X21" s="225" t="s">
        <v>68</v>
      </c>
      <c r="Y21" s="240">
        <f>[1]C024!$D$23</f>
        <v>1272</v>
      </c>
      <c r="Z21" s="239">
        <f>[1]C024!$D$25+[1]C024!$D$26</f>
        <v>56503</v>
      </c>
      <c r="AA21" s="239">
        <f>[1]C024!$D$13</f>
        <v>0</v>
      </c>
      <c r="AB21" s="226">
        <f>[1]C024!$D$28+[1]C024!$D$29+[1]C024!$D$30</f>
        <v>52062</v>
      </c>
      <c r="AC21" s="227">
        <f>([1]C024!$D$10+[1]C024!$D$15+[1]C024!$D$16+[1]C024!$D$17+[1]C024!$D$18+[1]C024!$D$20+[1]C024!$D$21)</f>
        <v>54970</v>
      </c>
      <c r="AE21" s="225" t="s">
        <v>68</v>
      </c>
      <c r="AF21" s="240">
        <f>[1]C024!$C$23</f>
        <v>1245</v>
      </c>
      <c r="AG21" s="239">
        <f>[1]C024!$C$25+[1]C024!$C$26</f>
        <v>54461</v>
      </c>
      <c r="AH21" s="239">
        <f>[1]C024!$C$13</f>
        <v>0</v>
      </c>
      <c r="AI21" s="226">
        <f>[1]C024!$C$28+[1]C024!$C$29+[1]C024!$C$30</f>
        <v>60193</v>
      </c>
      <c r="AJ21" s="227">
        <f>([1]C024!$C$10+[1]C024!$C$15+[1]C024!$C$16+[1]C024!$C$17+[1]C024!$C$18+[1]C024!$C$20+[1]C024!$C$21)</f>
        <v>58035</v>
      </c>
    </row>
    <row r="22" spans="1:36">
      <c r="A22" s="361" t="s">
        <v>69</v>
      </c>
      <c r="B22" s="368">
        <f>IF(ISERROR([1]CO99!$G$31),0,[1]CO99!$G$31)</f>
        <v>0</v>
      </c>
      <c r="C22" s="369">
        <f>IF(ISERROR([1]C026!$E$9),0,[1]C026!$E$9)</f>
        <v>0</v>
      </c>
      <c r="D22" s="364">
        <f>IF(ISERROR([1]C026!$E$16),0,[1]C026!$E$16)</f>
        <v>0</v>
      </c>
      <c r="E22" s="379">
        <f>IF(ISERROR([1]C026!$E$18),0,[1]C026!$E$18)</f>
        <v>0</v>
      </c>
      <c r="F22" s="376">
        <f>IF(ISERROR([1]C026!$E$13),0,[1]C026!$E$13)</f>
        <v>0</v>
      </c>
      <c r="G22" s="364">
        <f>IF(ISERROR([1]C026!$E$20),0,[1]C026!$E$20+[1]C026!$E$21)</f>
        <v>0</v>
      </c>
      <c r="H22" s="364">
        <f>IF(ISERROR([1]C026!$E$14),0,[1]C026!$E$14)</f>
        <v>0</v>
      </c>
      <c r="I22" s="376">
        <f>[1]C026!$E$83</f>
        <v>0</v>
      </c>
      <c r="X22" s="225" t="s">
        <v>69</v>
      </c>
      <c r="Y22" s="229"/>
      <c r="Z22" s="239">
        <f>[1]C026!$D$18</f>
        <v>0</v>
      </c>
      <c r="AA22" s="227">
        <f>[1]C026!$D$13</f>
        <v>0</v>
      </c>
      <c r="AB22" s="227">
        <f>[1]C026!$D$20+[1]C026!$D$21+[1]C026!$D$22</f>
        <v>0</v>
      </c>
      <c r="AC22" s="227">
        <f>[1]C026!$D$10+[1]C026!$D$14</f>
        <v>0</v>
      </c>
      <c r="AE22" s="225" t="s">
        <v>69</v>
      </c>
      <c r="AF22" s="229"/>
      <c r="AG22" s="239">
        <f>[1]C026!$C$18</f>
        <v>0</v>
      </c>
      <c r="AH22" s="227" t="str">
        <f>[1]C026!$C$13</f>
        <v>xxxxxxxxxxxx</v>
      </c>
      <c r="AI22" s="227">
        <f>[1]C026!$C$20+[1]C026!$C$21+[1]C026!$C$22</f>
        <v>0</v>
      </c>
      <c r="AJ22" s="227">
        <f>[1]C026!$C$10+[1]C026!$C$14</f>
        <v>0</v>
      </c>
    </row>
    <row r="23" spans="1:36">
      <c r="A23" s="361" t="s">
        <v>70</v>
      </c>
      <c r="B23" s="368">
        <f>IF(ISERROR([1]CO99!$G$32),0,[1]CO99!$G$32)</f>
        <v>0</v>
      </c>
      <c r="C23" s="369">
        <f>IF(ISERROR([1]C028!$E$9),0,[1]C028!$E$9)</f>
        <v>0</v>
      </c>
      <c r="D23" s="363">
        <f>IF(ISERROR([1]C028!$E$17),0,[1]C028!$E$17)</f>
        <v>0</v>
      </c>
      <c r="E23" s="367">
        <f>IF(ISERROR([1]C028!$E$19),0,[1]C028!$E$19)</f>
        <v>0</v>
      </c>
      <c r="F23" s="376">
        <f>IF(ISERROR([1]C028!$E$14),0,[1]C028!$E$14)</f>
        <v>0</v>
      </c>
      <c r="G23" s="364">
        <f>IF(ISERROR([1]C028!$E$21),0,[1]C028!$E$21+[1]C028!$E$22)</f>
        <v>0</v>
      </c>
      <c r="H23" s="364">
        <f>IF(ISERROR([1]C028!$E$13),0,[1]C028!$E$13+[1]C028!$E$15)</f>
        <v>0</v>
      </c>
      <c r="I23" s="376">
        <f>[1]C028!$E$26</f>
        <v>0</v>
      </c>
      <c r="X23" s="225" t="s">
        <v>70</v>
      </c>
      <c r="Y23" s="226">
        <f>[1]C028!$D$17</f>
        <v>0</v>
      </c>
      <c r="Z23" s="230">
        <f>[1]C028!$D$19</f>
        <v>0</v>
      </c>
      <c r="AA23" s="227">
        <f>[1]C028!$D$14</f>
        <v>0</v>
      </c>
      <c r="AB23" s="227">
        <f>[1]C028!$D$21+[1]C028!$D$22+[1]C028!$D$23</f>
        <v>0</v>
      </c>
      <c r="AC23" s="227">
        <f>[1]C028!$D$10+[1]C028!$D$13+[1]C028!$D$15</f>
        <v>0</v>
      </c>
      <c r="AE23" s="225" t="s">
        <v>70</v>
      </c>
      <c r="AF23" s="226">
        <f>[1]C028!$C$17</f>
        <v>0</v>
      </c>
      <c r="AG23" s="230">
        <f>[1]C028!$C$19</f>
        <v>0</v>
      </c>
      <c r="AH23" s="227" t="str">
        <f>[1]C028!$C$14</f>
        <v>xxxxxxxxxxxxxx</v>
      </c>
      <c r="AI23" s="227">
        <f>[1]C028!$C$21+[1]C028!$C$22+[1]C028!$C$23</f>
        <v>0</v>
      </c>
      <c r="AJ23" s="227">
        <f>[1]C028!$C$10+[1]C028!$C$13+[1]C028!$C$15</f>
        <v>0</v>
      </c>
    </row>
    <row r="24" spans="1:36">
      <c r="A24" s="361" t="s">
        <v>72</v>
      </c>
      <c r="B24" s="368">
        <f>IF(ISERROR([1]CO99!$G$33),0,[1]CO99!$G$33)</f>
        <v>0</v>
      </c>
      <c r="C24" s="369">
        <f>IF(ISERROR([1]C029!$E$9),0,[1]C029!$E$9)</f>
        <v>0</v>
      </c>
      <c r="D24" s="377"/>
      <c r="E24" s="364">
        <f>SUM([1]C029!$E$20:$E$21)</f>
        <v>0</v>
      </c>
      <c r="F24" s="442">
        <f>IF(ISERROR([1]C029!$E$17),0,[1]C029!$E$17)</f>
        <v>0</v>
      </c>
      <c r="G24" s="364">
        <f>IF(ISERROR([1]C029!$E$23),0,[1]C029!$E$23+[1]C029!$E$24)</f>
        <v>0</v>
      </c>
      <c r="H24" s="364">
        <f>IF(ISERROR([1]C029!$E$14),0,[1]C029!$E$14+[1]C029!$E$15+[1]C029!$E$16+[1]C029!$E$18)</f>
        <v>0</v>
      </c>
      <c r="I24" s="376">
        <f>[1]C029!$E$28</f>
        <v>0</v>
      </c>
      <c r="X24" s="225" t="s">
        <v>72</v>
      </c>
      <c r="Y24" s="237"/>
      <c r="Z24" s="227">
        <f>SUM([1]C029!$D$20:$D$21)</f>
        <v>0</v>
      </c>
      <c r="AA24" s="235">
        <f>[1]C029!$D$17</f>
        <v>0</v>
      </c>
      <c r="AB24" s="227">
        <f>[1]C029!$D$23+[1]C029!$D$24+[1]C029!$D$25</f>
        <v>0</v>
      </c>
      <c r="AC24" s="227">
        <f>[1]C029!$D$10+[1]C029!$D$14+[1]C029!$D$15+[1]C029!$D$16+[1]C029!$D$18</f>
        <v>0</v>
      </c>
      <c r="AE24" s="225" t="s">
        <v>72</v>
      </c>
      <c r="AF24" s="237"/>
      <c r="AG24" s="227">
        <f>SUM([1]C029!$C$20:$C$21)</f>
        <v>0</v>
      </c>
      <c r="AH24" s="235" t="str">
        <f>[1]C029!$C$17</f>
        <v>xxxxxxxxxxxxxxx</v>
      </c>
      <c r="AI24" s="227">
        <f>[1]C029!$C$23+[1]C029!$C$24+[1]C029!$C$25</f>
        <v>0</v>
      </c>
      <c r="AJ24" s="227">
        <f>[1]C029!$C$10+[1]C029!$C$14+[1]C029!$C$15+[1]C029!$C$16+[1]C029!$C$18</f>
        <v>0</v>
      </c>
    </row>
    <row r="25" spans="1:36">
      <c r="A25" s="361" t="s">
        <v>56</v>
      </c>
      <c r="B25" s="368">
        <f>IF(ISERROR([1]CO99!$G$34),0,[1]CO99!$G$34)</f>
        <v>252275</v>
      </c>
      <c r="C25" s="369">
        <f>IF(ISERROR([1]C030!$E$9),0,[1]C030!$E$9)</f>
        <v>80218</v>
      </c>
      <c r="D25" s="381">
        <f>IF(ISERROR([1]C030!$E$17),0,[1]C030!$E$17)</f>
        <v>0</v>
      </c>
      <c r="E25" s="364">
        <f>IF(ISERROR([1]C030!$E$19),0,[1]C030!$E$19+[1]C030!$E$20+[1]C030!$E$21+[1]C030!$E$22)</f>
        <v>0</v>
      </c>
      <c r="F25" s="442">
        <f>IF(ISERROR([1]C030!$E$13),0,[1]C030!$E$13)</f>
        <v>0</v>
      </c>
      <c r="G25" s="364">
        <f>IF(ISERROR([1]C030!$E$24),0,[1]C030!$E$24+[1]C030!$E$25)</f>
        <v>172057</v>
      </c>
      <c r="H25" s="364">
        <f>IF(ISERROR([1]C030!$E$14),0,[1]C030!$E$14)</f>
        <v>0</v>
      </c>
      <c r="I25" s="376">
        <f>[1]C030!$E$29</f>
        <v>0</v>
      </c>
      <c r="X25" s="225" t="s">
        <v>56</v>
      </c>
      <c r="Y25" s="240">
        <f>[1]C030!$D$17</f>
        <v>30447</v>
      </c>
      <c r="Z25" s="227">
        <f>[1]C030!$D$19+[1]C030!$D$20+[1]C030!$D$21+[1]C030!$D$22</f>
        <v>0</v>
      </c>
      <c r="AA25" s="235">
        <f>[1]C030!$D$13</f>
        <v>0</v>
      </c>
      <c r="AB25" s="227">
        <f>[1]C030!$D$24+[1]C030!$D$25+[1]C030!$D$26</f>
        <v>231355</v>
      </c>
      <c r="AC25" s="227">
        <f>[1]C030!$D$10+[1]C030!$D$14+[1]C030!$D$15</f>
        <v>0</v>
      </c>
      <c r="AE25" s="225" t="s">
        <v>56</v>
      </c>
      <c r="AF25" s="240">
        <f>[1]C030!$C$17</f>
        <v>0</v>
      </c>
      <c r="AG25" s="227">
        <f>[1]C030!$C$19+[1]C030!$C$20+[1]C030!$C$21+[1]C030!$C$22</f>
        <v>0</v>
      </c>
      <c r="AH25" s="235" t="str">
        <f>[1]C030!$C$13</f>
        <v>xxxxxxxxxxxxxx</v>
      </c>
      <c r="AI25" s="227">
        <f>[1]C030!$C$24+[1]C030!$C$25+[1]C030!$C$26</f>
        <v>228923</v>
      </c>
      <c r="AJ25" s="227">
        <f>[1]C030!$C$10+[1]C030!$C$14+[1]C030!$C$15</f>
        <v>0</v>
      </c>
    </row>
    <row r="26" spans="1:36">
      <c r="A26" s="361" t="s">
        <v>235</v>
      </c>
      <c r="B26" s="380">
        <f>IF(ISERROR([1]CO99!$G$35),0,[1]CO99!$G$35)</f>
        <v>0</v>
      </c>
      <c r="C26" s="369">
        <f>IF(ISERROR([1]C034!$E$9),0,[1]C034!$E$9)</f>
        <v>0</v>
      </c>
      <c r="D26" s="366">
        <f>IF(ISERROR([1]C034!$E$24),0,[1]C034!$E$24)</f>
        <v>0</v>
      </c>
      <c r="E26" s="382">
        <f>IF(ISERROR([1]C034!$E$27),0,[1]C034!$E$27+[1]C034!$E$28+[1]C034!$E$29)</f>
        <v>0</v>
      </c>
      <c r="F26" s="453">
        <f>IF(ISERROR([1]C034!$E$17),0,[1]C034!$E$17)</f>
        <v>0</v>
      </c>
      <c r="G26" s="379">
        <f>IF(ISERROR([1]C034!$E$31),0,[1]C034!$E$31+[1]C034!$E$32)</f>
        <v>0</v>
      </c>
      <c r="H26" s="373">
        <f>IF(ISERROR([1]C034!$E$14),0,[1]C034!$E$14+[1]C034!$E$15+[1]C034!$E$16+[1]C034!$E$20+[1]C034!$E$21+[1]C034!$E$22)</f>
        <v>0</v>
      </c>
      <c r="I26" s="376">
        <f>[1]C034!$E$36</f>
        <v>0</v>
      </c>
      <c r="X26" s="225" t="str">
        <f>A26</f>
        <v>Career and Postsecondary Education</v>
      </c>
      <c r="Y26" s="227">
        <f>[1]C034!$D$24</f>
        <v>0</v>
      </c>
      <c r="Z26" s="241">
        <f>[1]C034!$D$27+[1]C034!$D$28+[1]C034!$D$29</f>
        <v>0</v>
      </c>
      <c r="AA26" s="226">
        <f>[1]C034!$D$17</f>
        <v>0</v>
      </c>
      <c r="AB26" s="239">
        <f>[1]C034!$D$31+[1]C034!$D$32+[1]C034!$D$33</f>
        <v>0</v>
      </c>
      <c r="AC26" s="235">
        <f>[1]C034!$D$10+[1]C034!$D$14+[1]C034!$D$15+[1]C034!$D$16+[1]C034!$D$18+[1]C034!$D$20+[1]C034!$D$21+[1]C034!$D$22</f>
        <v>0</v>
      </c>
      <c r="AE26" s="225" t="str">
        <f>A26</f>
        <v>Career and Postsecondary Education</v>
      </c>
      <c r="AF26" s="227">
        <f>[1]C034!$C$24</f>
        <v>0</v>
      </c>
      <c r="AG26" s="241">
        <f>[1]C034!$C$27++[1]C034!$C$29</f>
        <v>0</v>
      </c>
      <c r="AH26" s="226" t="str">
        <f>[1]C034!$C$17</f>
        <v>xxxxxxxxxxxx</v>
      </c>
      <c r="AI26" s="239">
        <f>[1]C034!$C$31+[1]C034!$C$32+[1]C034!$C$33</f>
        <v>0</v>
      </c>
      <c r="AJ26" s="235">
        <f>[1]C034!$C$10+[1]C034!$C$14+[1]C034!$C$15+[1]C034!$C$16+[1]C034!$C$18+[1]C034!$C$20+[1]C034!$C$21+[1]C034!$C$22</f>
        <v>0</v>
      </c>
    </row>
    <row r="27" spans="1:36">
      <c r="A27" s="361" t="s">
        <v>173</v>
      </c>
      <c r="B27" s="384">
        <f>IF(ISERROR([1]CO99!$G$36),0,[1]CO99!$G$36)</f>
        <v>0</v>
      </c>
      <c r="C27" s="385">
        <f>IF(ISERROR([1]C042!$E$9),0,[1]C042!$E$9)</f>
        <v>0</v>
      </c>
      <c r="D27" s="366"/>
      <c r="E27" s="386"/>
      <c r="F27" s="364">
        <f>[1]C042!$E$19</f>
        <v>0</v>
      </c>
      <c r="G27" s="367">
        <f>IF(ISERROR([1]C042!E32),0,[1]C042!E32+[1]C042!E34)</f>
        <v>0</v>
      </c>
      <c r="H27" s="367">
        <f>IF(ISERROR([1]C042!$E$16),0,[1]C042!$E$16+[1]C042!$E$17+[1]C042!$E$18+[1]C042!$E$20+[1]C042!$E$23+[1]C042!$E$25+[1]C042!$E$27+[1]C042!$E$29)</f>
        <v>0</v>
      </c>
      <c r="I27" s="376">
        <f>[1]C042!$E$49</f>
        <v>0</v>
      </c>
      <c r="X27" s="225" t="s">
        <v>173</v>
      </c>
      <c r="Y27" s="240"/>
      <c r="Z27" s="243"/>
      <c r="AA27" s="227">
        <f>[1]C042!$D$19</f>
        <v>0</v>
      </c>
      <c r="AB27" s="230">
        <f>[1]C042!D32+[1]C042!D34+[1]C042!D36</f>
        <v>0</v>
      </c>
      <c r="AC27" s="230">
        <f>[1]C042!$D$10+[1]C042!$D$15+[1]C042!$D$16+[1]C042!$D$17+[1]C042!$D$18+[1]C042!$D$20+[1]C042!$D$23+[1]C042!$D$25+[1]C042!$D$27+[1]C042!$D$29</f>
        <v>0</v>
      </c>
      <c r="AE27" s="225" t="s">
        <v>173</v>
      </c>
      <c r="AF27" s="240"/>
      <c r="AG27" s="243"/>
      <c r="AH27" s="227">
        <f>[1]C042!$C$19</f>
        <v>0</v>
      </c>
      <c r="AI27" s="230">
        <f>[1]C042!AD32+[1]C042!AD34+[1]C042!AD36</f>
        <v>0</v>
      </c>
      <c r="AJ27" s="230">
        <f>[1]C042!$C$10+[1]C042!$C$14+[1]C042!$C$15+[1]C042!$C$17+[1]C042!$C$18+[1]C042!$C$20+[1]C042!$C$23+[1]C042!$C$25+[1]C042!$C$27+[1]C042!$C$29</f>
        <v>0</v>
      </c>
    </row>
    <row r="28" spans="1:36">
      <c r="A28" s="387" t="s">
        <v>174</v>
      </c>
      <c r="B28" s="388"/>
      <c r="C28" s="369">
        <f>[1]C047!$E$9</f>
        <v>0</v>
      </c>
      <c r="D28" s="389"/>
      <c r="E28" s="390"/>
      <c r="F28" s="391"/>
      <c r="G28" s="392"/>
      <c r="H28" s="393"/>
      <c r="I28" s="433" t="s">
        <v>177</v>
      </c>
      <c r="X28" s="244" t="s">
        <v>174</v>
      </c>
      <c r="Y28" s="255"/>
      <c r="Z28" s="256"/>
      <c r="AA28" s="226">
        <f>[1]C047!$D$13</f>
        <v>0</v>
      </c>
      <c r="AB28" s="227">
        <f>[1]C047!$D$35</f>
        <v>0</v>
      </c>
      <c r="AC28" s="227">
        <f>[1]C047!$D$10+[1]C047!$D$14</f>
        <v>0</v>
      </c>
      <c r="AE28" s="244" t="s">
        <v>174</v>
      </c>
      <c r="AF28" s="255"/>
      <c r="AG28" s="256"/>
      <c r="AH28" s="226">
        <f>[1]C047!$C$13</f>
        <v>0</v>
      </c>
      <c r="AI28" s="227">
        <f>[1]C047!$C$35</f>
        <v>0</v>
      </c>
      <c r="AJ28" s="227">
        <f>[1]C047!$C$10+[1]C047!$C$14</f>
        <v>0</v>
      </c>
    </row>
    <row r="29" spans="1:36">
      <c r="A29" s="387" t="s">
        <v>175</v>
      </c>
      <c r="B29" s="394">
        <f>IF(ISERROR([1]CO99!$G$41),0,[1]CO99!$G$41)</f>
        <v>30246</v>
      </c>
      <c r="C29" s="395">
        <f>IF(ISERROR([1]C035!$E$9),0,[1]C035!$E$9)</f>
        <v>10246</v>
      </c>
      <c r="D29" s="363">
        <f>IF(ISERROR([1]C035!$E$21),0,SUM([1]C035!$E$21:$E$24))</f>
        <v>0</v>
      </c>
      <c r="E29" s="396"/>
      <c r="F29" s="371"/>
      <c r="G29" s="371"/>
      <c r="H29" s="381">
        <f>SUM([1]C035!E13:E19)</f>
        <v>20000</v>
      </c>
      <c r="I29" s="376">
        <f>[1]C035!$E$27</f>
        <v>0</v>
      </c>
      <c r="X29" s="244" t="s">
        <v>175</v>
      </c>
      <c r="Y29" s="237"/>
      <c r="Z29" s="214"/>
      <c r="AA29" s="233"/>
      <c r="AB29" s="233"/>
      <c r="AC29" s="240">
        <f>SUM([1]C035!$D$10,[1]C035!$D$13:$D$19)</f>
        <v>3029</v>
      </c>
      <c r="AE29" s="244" t="s">
        <v>175</v>
      </c>
      <c r="AF29" s="237"/>
      <c r="AG29" s="214"/>
      <c r="AH29" s="233"/>
      <c r="AI29" s="233"/>
      <c r="AJ29" s="240">
        <f>SUM([1]C035!$C$10,[1]C035!$C$13:$C$19)</f>
        <v>27598</v>
      </c>
    </row>
    <row r="30" spans="1:36">
      <c r="A30" s="387" t="s">
        <v>176</v>
      </c>
      <c r="B30" s="397"/>
      <c r="C30" s="431">
        <f>[1]C055!$E$9</f>
        <v>0</v>
      </c>
      <c r="D30" s="398"/>
      <c r="E30" s="399"/>
      <c r="F30" s="400"/>
      <c r="G30" s="400"/>
      <c r="H30" s="393"/>
      <c r="I30" s="433" t="s">
        <v>177</v>
      </c>
      <c r="X30" s="244" t="s">
        <v>176</v>
      </c>
      <c r="Y30" s="257"/>
      <c r="Z30" s="226">
        <f>[1]C055!$D$19</f>
        <v>0</v>
      </c>
      <c r="AA30" s="258"/>
      <c r="AB30" s="226">
        <f>[1]C055!$D$21+[1]C055!$D$22+[1]C055!$D$23</f>
        <v>0</v>
      </c>
      <c r="AC30" s="227">
        <f>SUM([1]C055!$D$10,[1]C055!$D$14:$D$17)</f>
        <v>0</v>
      </c>
      <c r="AE30" s="244" t="s">
        <v>176</v>
      </c>
      <c r="AF30" s="257"/>
      <c r="AG30" s="226">
        <f>[1]C055!$D$19</f>
        <v>0</v>
      </c>
      <c r="AH30" s="258"/>
      <c r="AI30" s="226">
        <f>[1]C055!$C$21+[1]C055!$C$22+[1]C055!$C$23</f>
        <v>0</v>
      </c>
      <c r="AJ30" s="227">
        <f>SUM([1]C055!$C$10,[1]C055!$C$14:$C$17)</f>
        <v>0</v>
      </c>
    </row>
    <row r="31" spans="1:36">
      <c r="A31" s="387" t="s">
        <v>77</v>
      </c>
      <c r="B31" s="401">
        <f>IF(ISERROR([1]CO99!$G$37),0,[1]CO99!$G$37)</f>
        <v>0</v>
      </c>
      <c r="C31" s="401">
        <f>IF(ISERROR([1]C044!$E$9),0,[1]C044!$E$9)</f>
        <v>0</v>
      </c>
      <c r="D31" s="377"/>
      <c r="E31" s="396"/>
      <c r="F31" s="452">
        <f>IF(ISERROR([1]C044!$E$19),0,[1]C044!$E$19)</f>
        <v>0</v>
      </c>
      <c r="G31" s="371"/>
      <c r="H31" s="363">
        <f>IF(ISERROR([1]C044!$E$16),0,[1]C044!$E$16+[1]C044!$E$17+[1]C044!$E$18+[1]C044!$E$21+[1]C044!$E$23+[1]C044!$E$25+[1]C044!$E$27)</f>
        <v>0</v>
      </c>
      <c r="I31" s="376">
        <f>[1]C044!$E$37</f>
        <v>0</v>
      </c>
      <c r="X31" s="244" t="s">
        <v>77</v>
      </c>
      <c r="Y31" s="237"/>
      <c r="Z31" s="214"/>
      <c r="AA31" s="236">
        <f>[1]C044!$D$19</f>
        <v>0</v>
      </c>
      <c r="AB31" s="233"/>
      <c r="AC31" s="226">
        <f>[1]C044!$D$10+[1]C044!$D$15+[1]C044!$D$16+[1]C044!$D$18+[1]C044!$D$21+[1]C044!$D$23+[1]C044!$D$25+[1]C044!$D$27</f>
        <v>0</v>
      </c>
      <c r="AE31" s="244" t="s">
        <v>77</v>
      </c>
      <c r="AF31" s="237"/>
      <c r="AG31" s="214"/>
      <c r="AH31" s="236" t="str">
        <f>[1]C044!$C$19</f>
        <v>xxxxxxxxxxxxx</v>
      </c>
      <c r="AI31" s="233"/>
      <c r="AJ31" s="226">
        <f>[1]C044!$C$10+[1]C044!$C$14+[1]C044!$C$15+[1]C044!$C$18+[1]C044!$C$21+[1]C044!$C$23+[1]C044!$C$25+[1]C044!$C$27</f>
        <v>0</v>
      </c>
    </row>
    <row r="32" spans="1:36">
      <c r="A32" s="361" t="s">
        <v>79</v>
      </c>
      <c r="B32" s="410">
        <f>IF(ISERROR([1]CO99!$G$38),0,[1]CO99!$G$38)</f>
        <v>0</v>
      </c>
      <c r="C32" s="374">
        <f>IF(ISERROR([1]C045!$E$9),0,[1]C045!$E$9)</f>
        <v>0</v>
      </c>
      <c r="D32" s="377"/>
      <c r="E32" s="396"/>
      <c r="F32" s="372"/>
      <c r="G32" s="363">
        <f>B32</f>
        <v>0</v>
      </c>
      <c r="H32" s="383">
        <f>IF(ISERROR([1]C045!$E$16),0,[1]C045!$E$16+[1]C045!$E$18+[1]C045!$E$20+[1]C045!$E$21+[1]C045!$E$22+[1]C045!$E$23+[1]C045!$E$31)</f>
        <v>0</v>
      </c>
      <c r="I32" s="433" t="s">
        <v>177</v>
      </c>
      <c r="X32" s="225" t="s">
        <v>79</v>
      </c>
      <c r="Y32" s="237"/>
      <c r="Z32" s="214"/>
      <c r="AA32" s="234"/>
      <c r="AB32" s="237"/>
      <c r="AC32" s="242">
        <f>[1]C045!$D$15+[1]C045!$D$16+[1]C045!$D$18+[1]C045!$D$20+[1]C045!$D$21+[1]C045!$D$22+[1]C045!$D$23</f>
        <v>0</v>
      </c>
      <c r="AE32" s="225" t="s">
        <v>79</v>
      </c>
      <c r="AF32" s="237"/>
      <c r="AG32" s="214"/>
      <c r="AH32" s="234"/>
      <c r="AI32" s="237"/>
      <c r="AJ32" s="242">
        <f>[1]C045!$C$14+[1]C045!$C$15+[1]C045!$C$18+[1]C045!$C$20+[1]C045!$C$21+[1]C045!$C$22+[1]C045!$C$23</f>
        <v>0</v>
      </c>
    </row>
    <row r="33" spans="1:36">
      <c r="A33" s="361" t="s">
        <v>178</v>
      </c>
      <c r="B33" s="403">
        <f>IF(ISERROR([1]CO99!$G$54),0,[1]CO99!$G$54)</f>
        <v>250068</v>
      </c>
      <c r="C33" s="404">
        <v>0</v>
      </c>
      <c r="D33" s="363">
        <f>IF(ISERROR([1]C051!$E$13),0,[1]C051!$E$13)</f>
        <v>250068</v>
      </c>
      <c r="E33" s="396"/>
      <c r="F33" s="377"/>
      <c r="G33" s="455" t="str">
        <f>[1]C051!$E$15</f>
        <v>XXXXXXXXXX</v>
      </c>
      <c r="H33" s="443"/>
      <c r="I33" s="441" t="s">
        <v>177</v>
      </c>
      <c r="K33" s="444"/>
      <c r="X33" s="225" t="s">
        <v>178</v>
      </c>
      <c r="Y33" s="240">
        <f>[1]C051!$D$13</f>
        <v>184022</v>
      </c>
      <c r="Z33" s="214"/>
      <c r="AA33" s="237"/>
      <c r="AB33" s="233"/>
      <c r="AC33" s="229"/>
      <c r="AE33" s="225" t="s">
        <v>178</v>
      </c>
      <c r="AF33" s="240" t="str">
        <f>[1]C051!$C$13</f>
        <v>XXXXXXXXXX</v>
      </c>
      <c r="AG33" s="214"/>
      <c r="AH33" s="237"/>
      <c r="AI33" s="233"/>
      <c r="AJ33" s="229"/>
    </row>
    <row r="34" spans="1:36">
      <c r="A34" s="387" t="s">
        <v>83</v>
      </c>
      <c r="B34" s="385"/>
      <c r="C34" s="369">
        <f>[1]C053!$E$9</f>
        <v>195719</v>
      </c>
      <c r="D34" s="381"/>
      <c r="E34" s="396"/>
      <c r="F34" s="377"/>
      <c r="G34" s="371"/>
      <c r="H34" s="381"/>
      <c r="I34" s="441" t="s">
        <v>177</v>
      </c>
      <c r="X34" s="244" t="s">
        <v>83</v>
      </c>
      <c r="Y34" s="229"/>
      <c r="Z34" s="214"/>
      <c r="AA34" s="237"/>
      <c r="AB34" s="226">
        <f>[1]C053!$D$12</f>
        <v>0</v>
      </c>
      <c r="AC34" s="226">
        <f>[1]C053!$D$10</f>
        <v>0</v>
      </c>
      <c r="AE34" s="244" t="s">
        <v>83</v>
      </c>
      <c r="AF34" s="229"/>
      <c r="AG34" s="214"/>
      <c r="AH34" s="237"/>
      <c r="AI34" s="226">
        <f>[1]C053!$C$12</f>
        <v>0</v>
      </c>
      <c r="AJ34" s="226">
        <f>[1]C053!$C$10</f>
        <v>0</v>
      </c>
    </row>
    <row r="35" spans="1:36">
      <c r="A35" s="387" t="s">
        <v>179</v>
      </c>
      <c r="B35" s="395"/>
      <c r="C35" s="374">
        <f>[1]C056!$E$9</f>
        <v>7229</v>
      </c>
      <c r="D35" s="381"/>
      <c r="E35" s="396"/>
      <c r="F35" s="377"/>
      <c r="G35" s="371"/>
      <c r="H35" s="381"/>
      <c r="I35" s="441" t="s">
        <v>177</v>
      </c>
      <c r="X35" s="244" t="s">
        <v>179</v>
      </c>
      <c r="Y35" s="240"/>
      <c r="Z35" s="214"/>
      <c r="AA35" s="237"/>
      <c r="AB35" s="233"/>
      <c r="AC35" s="240">
        <f>SUM([1]C056!$D$10,[1]C056!$D$13:$D$16)</f>
        <v>35627</v>
      </c>
      <c r="AE35" s="244" t="s">
        <v>179</v>
      </c>
      <c r="AF35" s="240"/>
      <c r="AG35" s="214"/>
      <c r="AH35" s="237"/>
      <c r="AI35" s="233"/>
      <c r="AJ35" s="240">
        <f>SUM([1]C056!$C$10,[1]C056!$C$13:$C$16)</f>
        <v>32876</v>
      </c>
    </row>
    <row r="36" spans="1:36">
      <c r="A36" s="387" t="str">
        <f>[1]OpenData!$O$44</f>
        <v>Bond and Interest #1</v>
      </c>
      <c r="B36" s="362">
        <f>IF(ISERROR([1]CO99!$G$59),0,[1]CO99!$G$59)</f>
        <v>235422</v>
      </c>
      <c r="C36" s="382">
        <f>IF(ISERROR([1]C062!$E$9),0,[1]C062!$E$9)</f>
        <v>235422</v>
      </c>
      <c r="D36" s="374">
        <f>IF(ISERROR([1]C062!$E$32),0,[1]C062!$E$32+[1]C062!$E$34)</f>
        <v>0</v>
      </c>
      <c r="E36" s="364">
        <f>[1]C062!$E$39</f>
        <v>0</v>
      </c>
      <c r="F36" s="363">
        <f>IF(ISERROR([1]C062!$E$18),0,[1]C062!$E$18)</f>
        <v>0</v>
      </c>
      <c r="G36" s="371"/>
      <c r="H36" s="363">
        <f>IF(ISERROR([1]C062!$E$15),0,[1]C062!$E$15+[1]C062!$E$16+[1]C062!$E$17+[1]C062!$E$20+[1]C062!$E$23+[1]C062!$E$25+[1]C062!$E$27+[1]C062!$E$29)</f>
        <v>0</v>
      </c>
      <c r="I36" s="376">
        <f>IF(ISERROR([1]C062!$E$53),0,[1]C062!$E$53)</f>
        <v>0</v>
      </c>
      <c r="X36" s="244" t="str">
        <f>A36</f>
        <v>Bond and Interest #1</v>
      </c>
      <c r="Y36" s="236">
        <f>[1]C062!$D$32</f>
        <v>0</v>
      </c>
      <c r="Z36" s="227">
        <f>[1]C062!$D$39</f>
        <v>0</v>
      </c>
      <c r="AA36" s="226">
        <f>[1]C062!$D$18</f>
        <v>0</v>
      </c>
      <c r="AB36" s="233"/>
      <c r="AC36" s="226">
        <f>[1]C062!$D$14+[1]C062!$D$15+[1]C062!$D$17+[1]C062!$D$20+[1]C062!$D$23+[1]C062!$D$25+[1]C062!$D$27+[1]C062!$D$29</f>
        <v>297</v>
      </c>
      <c r="AE36" s="244" t="str">
        <f>A36</f>
        <v>Bond and Interest #1</v>
      </c>
      <c r="AF36" s="236">
        <f>[1]C062!$C$32</f>
        <v>0</v>
      </c>
      <c r="AG36" s="227">
        <f>[1]C062!$C$39</f>
        <v>0</v>
      </c>
      <c r="AH36" s="226">
        <f>[1]C062!$C$18</f>
        <v>0</v>
      </c>
      <c r="AI36" s="233"/>
      <c r="AJ36" s="226">
        <f>[1]C062!$C$13+[1]C062!$C$14+[1]C062!$C$17+[1]C062!$C$20+[1]C062!$C$23+[1]C062!$C$25+[1]C062!$C$27+[1]C062!$C$29</f>
        <v>350</v>
      </c>
    </row>
    <row r="37" spans="1:36">
      <c r="A37" s="361" t="str">
        <f>[1]OpenData!$O$46</f>
        <v>Bond and Interest #2</v>
      </c>
      <c r="B37" s="362">
        <f>IF(ISERROR([1]CO99!$G$60),0,[1]CO99!$G$60)</f>
        <v>0</v>
      </c>
      <c r="C37" s="364">
        <f>IF(ISERROR([1]C063!$E$9),0,[1]C063!$E$9)</f>
        <v>0</v>
      </c>
      <c r="D37" s="404">
        <f>IF(ISERROR([1]C063!$E$32),0,[1]C063!$E$32+[1]C062!$E$34)</f>
        <v>0</v>
      </c>
      <c r="E37" s="364">
        <f>[1]C063!$E$39</f>
        <v>0</v>
      </c>
      <c r="F37" s="405">
        <f>IF(ISERROR([1]C063!$E$18),0,[1]C063!$E$18)</f>
        <v>0</v>
      </c>
      <c r="G37" s="377"/>
      <c r="H37" s="379">
        <f>IF(ISERROR([1]C063!$E$15),0,[1]C063!$E$15+[1]C063!$E$16+[1]C063!$E$17+[1]C063!$E$20+[1]C063!$E$23+[1]C063!$E$25+[1]C063!$E$27+[1]C063!$E$29)</f>
        <v>0</v>
      </c>
      <c r="I37" s="376">
        <f>IF(ISERROR([1]C063!$E$53),0,[1]C063!$E$53)</f>
        <v>0</v>
      </c>
      <c r="X37" s="225" t="str">
        <f>A37</f>
        <v>Bond and Interest #2</v>
      </c>
      <c r="Y37" s="245">
        <f>[1]C063!$D$32</f>
        <v>0</v>
      </c>
      <c r="Z37" s="227">
        <f>[1]C063!$D$39</f>
        <v>0</v>
      </c>
      <c r="AA37" s="260">
        <f>[1]C063!$D$18</f>
        <v>0</v>
      </c>
      <c r="AB37" s="237"/>
      <c r="AC37" s="239">
        <f>[1]C063!$D$14+[1]C063!$D$15+[1]C063!$D$17+[1]C063!$D$20+[1]C063!$D$23+[1]C063!$D$25+[1]C063!$D$27+[1]C063!$D$29</f>
        <v>0</v>
      </c>
      <c r="AE37" s="225" t="str">
        <f>A37</f>
        <v>Bond and Interest #2</v>
      </c>
      <c r="AF37" s="245">
        <f>[1]C063!$C$32</f>
        <v>0</v>
      </c>
      <c r="AG37" s="227">
        <f>[1]C063!$C$39</f>
        <v>0</v>
      </c>
      <c r="AH37" s="260">
        <f>[1]C063!$C$18</f>
        <v>0</v>
      </c>
      <c r="AI37" s="237"/>
      <c r="AJ37" s="239">
        <f>[1]C063!$C$13+[1]C063!$C$14+[1]C063!$C$17+[1]C063!$C$20+[1]C063!$C$23+[1]C063!$C$25+[1]C063!$C$27+[1]C063!$C$29</f>
        <v>0</v>
      </c>
    </row>
    <row r="38" spans="1:36">
      <c r="A38" s="361" t="s">
        <v>135</v>
      </c>
      <c r="B38" s="368">
        <f>IF(ISERROR([1]CO99!$G$61),0,[1]CO99!$G$61)</f>
        <v>0</v>
      </c>
      <c r="C38" s="369">
        <f>IF(ISERROR([1]C066!$E$9),0,[1]C066!$E$9)</f>
        <v>0</v>
      </c>
      <c r="D38" s="370"/>
      <c r="E38" s="377"/>
      <c r="F38" s="406"/>
      <c r="G38" s="377"/>
      <c r="H38" s="373">
        <f>IF(ISERROR([1]C066!$E$15),0,[1]C066!$E$15+[1]C066!$E$16+[1]C066!$E$17+[1]C066!$E$18+[1]C066!$E$21+[1]C066!$E$23+[1]C066!$E$25+[1]C066!$E$27)</f>
        <v>0</v>
      </c>
      <c r="I38" s="376">
        <f>[1]C066!$E$38</f>
        <v>0</v>
      </c>
      <c r="X38" s="225" t="s">
        <v>135</v>
      </c>
      <c r="Y38" s="232"/>
      <c r="Z38" s="237"/>
      <c r="AA38" s="246"/>
      <c r="AB38" s="237"/>
      <c r="AC38" s="235">
        <f>[1]C066!$D$14+[1]C066!$D$15+[1]C066!$D$17+[1]C066!$D$18+[1]C066!$D$21+[1]C066!$D$23+[1]C066!$D$25+[1]C066!$D$27</f>
        <v>0</v>
      </c>
      <c r="AE38" s="225" t="s">
        <v>135</v>
      </c>
      <c r="AF38" s="232"/>
      <c r="AG38" s="237"/>
      <c r="AH38" s="246"/>
      <c r="AI38" s="237"/>
      <c r="AJ38" s="235">
        <f>[1]C066!$C$13+[1]C066!$C$14+[1]C066!$C$17+[1]C066!$C$18+[1]C066!$C$21+[1]C066!$C$23+[1]C066!$C$25+[1]C066!$C$27</f>
        <v>0</v>
      </c>
    </row>
    <row r="39" spans="1:36">
      <c r="A39" s="361" t="s">
        <v>87</v>
      </c>
      <c r="B39" s="368">
        <f>IF(ISERROR([1]CO99!$G$62),0,[1]CO99!$G$62)</f>
        <v>0</v>
      </c>
      <c r="C39" s="402">
        <f>IF(ISERROR([1]C067!$E$9),0,[1]C067!$E$9)</f>
        <v>0</v>
      </c>
      <c r="D39" s="371"/>
      <c r="E39" s="377"/>
      <c r="F39" s="396"/>
      <c r="G39" s="377"/>
      <c r="H39" s="373">
        <f>IF(ISERROR([1]C067!$E$15),0,[1]C067!$E$15+[1]C067!$E$16+[1]C067!$E$17+[1]C067!$E$18+[1]C067!$E$21+[1]C067!$E$23+[1]C067!$E$25+[1]C067!$E$27)</f>
        <v>0</v>
      </c>
      <c r="I39" s="376">
        <f>[1]C067!$E$36</f>
        <v>0</v>
      </c>
      <c r="X39" s="225" t="s">
        <v>87</v>
      </c>
      <c r="Y39" s="233"/>
      <c r="Z39" s="237"/>
      <c r="AA39" s="214"/>
      <c r="AB39" s="237"/>
      <c r="AC39" s="235">
        <f>[1]C067!$D$14+[1]C067!$D$15+[1]C067!$D$17+[1]C067!$D$18+[1]C067!$D$21+[1]C067!$D$23+[1]C067!$D$25+[1]C067!$D$27</f>
        <v>0</v>
      </c>
      <c r="AE39" s="225" t="s">
        <v>87</v>
      </c>
      <c r="AF39" s="233"/>
      <c r="AG39" s="237"/>
      <c r="AH39" s="214"/>
      <c r="AI39" s="237"/>
      <c r="AJ39" s="235">
        <f>[1]C067!$C$13+[1]C067!$C$14+[1]C067!$C$17+[1]C067!$C$18+[1]C067!$C$21+[1]C067!$C$23+[1]C067!$C$25+[1]C067!$C$27</f>
        <v>0</v>
      </c>
    </row>
    <row r="40" spans="1:36">
      <c r="A40" s="361" t="s">
        <v>88</v>
      </c>
      <c r="B40" s="407">
        <f>IF(ISERROR([1]CO99!$G$63),0,[1]CO99!$G$63)</f>
        <v>0</v>
      </c>
      <c r="C40" s="402">
        <f>IF(ISERROR([1]C068!$E$9),0,[1]C068!$E$9)</f>
        <v>0</v>
      </c>
      <c r="D40" s="371"/>
      <c r="E40" s="377"/>
      <c r="F40" s="454">
        <f>IF(ISERROR([1]C068!$E$18),0,[1]C068!$E$18)</f>
        <v>0</v>
      </c>
      <c r="G40" s="377"/>
      <c r="H40" s="373">
        <f>IF(ISERROR([1]C068!$E$15),0,[1]C068!$E$15+[1]C068!$E$16+[1]C068!$E$17+[1]C068!$E$19+[1]C068!$E$22+[1]C068!$E$24+[1]C068!$E$26+[1]C068!$E$28)</f>
        <v>0</v>
      </c>
      <c r="I40" s="376">
        <f>[1]C068!$E$39</f>
        <v>0</v>
      </c>
      <c r="X40" s="225" t="s">
        <v>88</v>
      </c>
      <c r="Y40" s="233"/>
      <c r="Z40" s="237"/>
      <c r="AA40" s="241">
        <f>[1]C068!$D$18</f>
        <v>0</v>
      </c>
      <c r="AB40" s="237"/>
      <c r="AC40" s="235">
        <f>[1]C068!$D$14+[1]C068!$D$15+[1]C068!$D$17+[1]C068!$D$19+[1]C068!$D$22+[1]C068!$D$24+[1]C068!$D$26+[1]C068!$D$28</f>
        <v>0</v>
      </c>
      <c r="AE40" s="225" t="s">
        <v>88</v>
      </c>
      <c r="AF40" s="233"/>
      <c r="AG40" s="237"/>
      <c r="AH40" s="241" t="str">
        <f>[1]C068!$C$18</f>
        <v>xxxxxxxxxxx</v>
      </c>
      <c r="AI40" s="237"/>
      <c r="AJ40" s="235">
        <f>[1]C068!$C$13+[1]C068!$C$14+[1]C068!$C$17+[1]C068!$C$19+[1]C068!$C$22+[1]C068!$C$24+[1]C068!$C$26+[1]C068!$C$28</f>
        <v>0</v>
      </c>
    </row>
    <row r="41" spans="1:36">
      <c r="A41" s="361" t="s">
        <v>180</v>
      </c>
      <c r="B41" s="405">
        <f>IF(ISERROR([1]CO99!$G$65),0,[1]CO99!$G$65)</f>
        <v>0</v>
      </c>
      <c r="C41" s="369">
        <f>IF(ISERROR([1]C078!$E$9),0,[1]C078!$E$9)</f>
        <v>0</v>
      </c>
      <c r="D41" s="374">
        <f>IF(ISERROR([1]C078!$E$17),0,[1]C078!$E$17)</f>
        <v>0</v>
      </c>
      <c r="E41" s="363">
        <f>IF(ISERROR([1]C078!$E$19),0,[1]C078!$E$19+[1]C078!$E$20+[1]C078!$E$21)</f>
        <v>0</v>
      </c>
      <c r="F41" s="408">
        <f>IF(ISERROR([1]C078!$E$14),0,[1]C078!$E$14)</f>
        <v>0</v>
      </c>
      <c r="G41" s="409"/>
      <c r="H41" s="373">
        <f>IF(ISERROR([1]C078!$E$13),0,[1]C078!$E$13+[1]C078!$E$15)</f>
        <v>0</v>
      </c>
      <c r="I41" s="376">
        <f>[1]C078!$E$24</f>
        <v>0</v>
      </c>
      <c r="X41" s="225" t="s">
        <v>180</v>
      </c>
      <c r="Y41" s="236">
        <f>[1]C078!$D$17</f>
        <v>0</v>
      </c>
      <c r="Z41" s="226">
        <f>[1]C078!$D$19+[1]C078!$D$20+[1]C078!$D$21</f>
        <v>0</v>
      </c>
      <c r="AA41" s="260">
        <f>[1]C078!$D$14</f>
        <v>0</v>
      </c>
      <c r="AB41" s="247"/>
      <c r="AC41" s="235">
        <f>[1]C078!$D$10+[1]C078!$D$13+[1]C078!$D$15</f>
        <v>0</v>
      </c>
      <c r="AE41" s="225" t="s">
        <v>180</v>
      </c>
      <c r="AF41" s="236">
        <f>[1]C078!$C$17</f>
        <v>0</v>
      </c>
      <c r="AG41" s="226">
        <f>[1]C078!$C$19+[1]C078!$C$20+[1]C078!$C$21</f>
        <v>0</v>
      </c>
      <c r="AH41" s="260">
        <f>[1]C078!$C$14</f>
        <v>0</v>
      </c>
      <c r="AI41" s="247"/>
      <c r="AJ41" s="235">
        <f>[1]C078!$C$10+[1]C078!$C$13+[1]C078!$C$15</f>
        <v>0</v>
      </c>
    </row>
    <row r="42" spans="1:36">
      <c r="A42" s="361" t="s">
        <v>55</v>
      </c>
      <c r="B42" s="368">
        <f>IF(ISERROR([1]CO99!$G$40),0,[1]CO99!$G$40)</f>
        <v>46451</v>
      </c>
      <c r="C42" s="364">
        <f>IF(ISERROR([1]C07!$E$9),0,[1]C07!$E$9)</f>
        <v>0</v>
      </c>
      <c r="D42" s="435" t="s">
        <v>181</v>
      </c>
      <c r="E42" s="410">
        <f>SUM([1]C07!$E$13:$E$17)</f>
        <v>46451</v>
      </c>
      <c r="F42" s="434" t="s">
        <v>182</v>
      </c>
      <c r="G42" s="436" t="s">
        <v>182</v>
      </c>
      <c r="H42" s="434" t="s">
        <v>181</v>
      </c>
      <c r="I42" s="376">
        <f>[1]C07!$E$20</f>
        <v>0</v>
      </c>
      <c r="X42" s="225" t="s">
        <v>55</v>
      </c>
      <c r="Y42" s="262" t="s">
        <v>181</v>
      </c>
      <c r="Z42" s="263">
        <f>SUM([1]C07!$D$13:$D$17)</f>
        <v>37792</v>
      </c>
      <c r="AA42" s="264" t="s">
        <v>182</v>
      </c>
      <c r="AB42" s="265" t="s">
        <v>182</v>
      </c>
      <c r="AC42" s="264" t="s">
        <v>181</v>
      </c>
      <c r="AE42" s="225" t="s">
        <v>55</v>
      </c>
      <c r="AF42" s="262" t="s">
        <v>181</v>
      </c>
      <c r="AG42" s="263">
        <f>SUM([1]C07!$C$13:$C$17)</f>
        <v>37496</v>
      </c>
      <c r="AH42" s="264" t="s">
        <v>182</v>
      </c>
      <c r="AI42" s="265" t="s">
        <v>182</v>
      </c>
      <c r="AJ42" s="264" t="s">
        <v>181</v>
      </c>
    </row>
    <row r="43" spans="1:36">
      <c r="A43" s="361" t="s">
        <v>73</v>
      </c>
      <c r="B43" s="368">
        <f>IF(ISERROR([1]CO99!$G$43),0,[1]CO99!$G$43)</f>
        <v>0</v>
      </c>
      <c r="C43" s="374">
        <f>IF(ISERROR([1]C033!$E$9),0,[1]C033!$E$9)</f>
        <v>0</v>
      </c>
      <c r="D43" s="437" t="s">
        <v>181</v>
      </c>
      <c r="E43" s="438" t="s">
        <v>181</v>
      </c>
      <c r="F43" s="435" t="s">
        <v>182</v>
      </c>
      <c r="G43" s="411">
        <f>B43</f>
        <v>0</v>
      </c>
      <c r="H43" s="364">
        <f>IF(ISERROR([1]C033!$E$16),0,[1]C033!$E$16+[1]C033!$E$18+[1]C033!$E$20+[1]C033!$E$21+[1]C033!$E$22+[1]C033!$E$23+[1]C033!$E$31)</f>
        <v>0</v>
      </c>
      <c r="I43" s="433" t="s">
        <v>177</v>
      </c>
      <c r="X43" s="225" t="s">
        <v>73</v>
      </c>
      <c r="Y43" s="266" t="s">
        <v>181</v>
      </c>
      <c r="Z43" s="267" t="s">
        <v>181</v>
      </c>
      <c r="AA43" s="262" t="s">
        <v>182</v>
      </c>
      <c r="AB43" s="268"/>
      <c r="AC43" s="227">
        <f>[1]C033!$D$15+[1]C033!$D$16+[1]C033!$D$18+[1]C033!$D$20+[1]C033!$D$21+[1]C033!$D$22+[1]C033!$D$23</f>
        <v>0</v>
      </c>
      <c r="AE43" s="225" t="s">
        <v>73</v>
      </c>
      <c r="AF43" s="266" t="s">
        <v>181</v>
      </c>
      <c r="AG43" s="267" t="s">
        <v>181</v>
      </c>
      <c r="AH43" s="262" t="s">
        <v>182</v>
      </c>
      <c r="AI43" s="268"/>
      <c r="AJ43" s="227">
        <f>[1]C033!$C$14+[1]C033!$C$15+[1]C033!$C$18+[1]C033!$C$20+[1]C033!$C$21+[1]C033!$C$22+[1]C033!$C$23</f>
        <v>0</v>
      </c>
    </row>
    <row r="44" spans="1:36">
      <c r="A44" s="402" t="s">
        <v>89</v>
      </c>
      <c r="B44" s="368">
        <f>SUM(B9:B43)</f>
        <v>4164932</v>
      </c>
      <c r="C44" s="364">
        <f>SUM(C9:C43)</f>
        <v>1007151</v>
      </c>
      <c r="D44" s="364">
        <f>SUM(D9:D41)</f>
        <v>2170464</v>
      </c>
      <c r="E44" s="369">
        <f>SUM(E9:E42)</f>
        <v>103726</v>
      </c>
      <c r="F44" s="363">
        <f>SUM(F9:F41)</f>
        <v>0</v>
      </c>
      <c r="G44" s="373">
        <f>SUM(G9:G43)</f>
        <v>374804</v>
      </c>
      <c r="H44" s="364">
        <f>SUM(H9:H43)</f>
        <v>711735</v>
      </c>
      <c r="I44" s="376">
        <f>SUM(I9:I43)</f>
        <v>0</v>
      </c>
      <c r="X44" s="259" t="s">
        <v>89</v>
      </c>
      <c r="Y44" s="227">
        <f>SUM(Y9:Y41)</f>
        <v>2015537</v>
      </c>
      <c r="Z44" s="231">
        <f>SUM(Z9:Z42)</f>
        <v>94295</v>
      </c>
      <c r="AA44" s="226">
        <f>SUM(AA9:AA41)</f>
        <v>4974</v>
      </c>
      <c r="AB44" s="235">
        <f>SUM(AB9:AB43)</f>
        <v>382721</v>
      </c>
      <c r="AC44" s="227">
        <f>SUM(AC9:AC43)</f>
        <v>874213</v>
      </c>
      <c r="AE44" s="259" t="s">
        <v>89</v>
      </c>
      <c r="AF44" s="227">
        <f>SUM(AF9:AF41)</f>
        <v>1748053</v>
      </c>
      <c r="AG44" s="231">
        <f>SUM(AG9:AG42)</f>
        <v>91957</v>
      </c>
      <c r="AH44" s="226">
        <f>SUM(AH9:AH41)</f>
        <v>1720</v>
      </c>
      <c r="AI44" s="235">
        <f>SUM(AI9:AI43)</f>
        <v>367462</v>
      </c>
      <c r="AJ44" s="227">
        <f>SUM(AJ9:AJ43)</f>
        <v>953708</v>
      </c>
    </row>
    <row r="45" spans="1:36">
      <c r="A45" s="408" t="s">
        <v>183</v>
      </c>
      <c r="B45" s="412">
        <f>G44</f>
        <v>374804</v>
      </c>
      <c r="C45" s="341"/>
      <c r="D45" s="341"/>
      <c r="E45" s="341"/>
      <c r="F45" s="341"/>
      <c r="G45" s="341"/>
      <c r="H45" s="341"/>
      <c r="I45" s="341"/>
    </row>
    <row r="46" spans="1:36" ht="15.75" thickBot="1">
      <c r="A46" s="408" t="s">
        <v>184</v>
      </c>
      <c r="B46" s="413">
        <f>B44-B45</f>
        <v>3790128</v>
      </c>
      <c r="C46" s="341"/>
      <c r="D46" s="341"/>
      <c r="E46" s="341"/>
      <c r="F46" s="341"/>
      <c r="G46" s="341"/>
      <c r="H46" s="341"/>
      <c r="I46" s="341"/>
    </row>
    <row r="47" spans="1:36" ht="6.75" customHeight="1" thickTop="1">
      <c r="A47" s="341"/>
      <c r="B47" s="341"/>
      <c r="C47" s="341"/>
      <c r="D47" s="341"/>
      <c r="E47" s="341"/>
      <c r="F47" s="341"/>
      <c r="G47" s="414"/>
      <c r="H47" s="341"/>
      <c r="I47" s="341"/>
    </row>
    <row r="48" spans="1:36" ht="7.5" customHeight="1">
      <c r="A48" s="341"/>
      <c r="B48" s="341"/>
      <c r="C48" s="341"/>
      <c r="D48" s="341"/>
      <c r="E48" s="341"/>
      <c r="F48" s="341"/>
      <c r="G48" s="414"/>
      <c r="H48" s="341"/>
      <c r="I48" s="341"/>
    </row>
    <row r="49" spans="1:12" ht="6.75" customHeight="1">
      <c r="A49" s="250"/>
      <c r="B49" s="250"/>
      <c r="C49" s="250"/>
      <c r="D49" s="250"/>
      <c r="E49" s="250"/>
      <c r="F49" s="250"/>
      <c r="G49" s="250"/>
      <c r="H49" s="250"/>
      <c r="I49" s="250"/>
    </row>
    <row r="50" spans="1:12" ht="19.5">
      <c r="B50" s="415"/>
      <c r="C50" s="469" t="str">
        <f>"Sources of Revenue - - State, Federal, Local"</f>
        <v>Sources of Revenue - - State, Federal, Local</v>
      </c>
      <c r="D50" s="469"/>
      <c r="E50" s="469"/>
      <c r="F50" s="469"/>
      <c r="G50" s="415"/>
      <c r="H50" s="415"/>
      <c r="I50" s="415"/>
    </row>
    <row r="51" spans="1:12" ht="6.75" customHeight="1">
      <c r="A51" s="250"/>
      <c r="B51" s="250"/>
      <c r="C51" s="250"/>
      <c r="D51" s="250"/>
      <c r="E51" s="250"/>
      <c r="F51" s="250"/>
      <c r="G51" s="250"/>
      <c r="H51" s="250"/>
      <c r="I51" s="250"/>
    </row>
    <row r="52" spans="1:12">
      <c r="A52" s="250"/>
      <c r="B52" s="250"/>
      <c r="C52" s="214"/>
      <c r="D52" s="269" t="str">
        <f>SUMEXPEN!C6</f>
        <v>2016-2017</v>
      </c>
      <c r="E52" s="269" t="str">
        <f>SUMEXPEN!E6</f>
        <v>2017-2018</v>
      </c>
      <c r="F52" s="269" t="str">
        <f>SUMEXPEN!H6</f>
        <v>2018-2019</v>
      </c>
      <c r="G52" s="250"/>
      <c r="H52" s="250"/>
      <c r="I52" s="250"/>
    </row>
    <row r="53" spans="1:12">
      <c r="A53" s="250"/>
      <c r="B53" s="250"/>
      <c r="C53" s="248" t="s">
        <v>185</v>
      </c>
      <c r="D53" s="227">
        <f>AF44</f>
        <v>1748053</v>
      </c>
      <c r="E53" s="263">
        <f>Y44</f>
        <v>2015537</v>
      </c>
      <c r="F53" s="263">
        <f>D44</f>
        <v>2170464</v>
      </c>
      <c r="G53" s="261"/>
      <c r="H53" s="250"/>
      <c r="I53" s="250"/>
    </row>
    <row r="54" spans="1:12">
      <c r="A54" s="250"/>
      <c r="B54" s="250"/>
      <c r="C54" s="248" t="s">
        <v>186</v>
      </c>
      <c r="D54" s="227">
        <f>AG44</f>
        <v>91957</v>
      </c>
      <c r="E54" s="227">
        <f>Z44</f>
        <v>94295</v>
      </c>
      <c r="F54" s="227">
        <f>E44</f>
        <v>103726</v>
      </c>
      <c r="G54" s="251"/>
      <c r="H54" s="250"/>
      <c r="I54" s="250"/>
    </row>
    <row r="55" spans="1:12" ht="15.75" thickBot="1">
      <c r="A55" s="250"/>
      <c r="B55" s="250"/>
      <c r="C55" s="248" t="s">
        <v>225</v>
      </c>
      <c r="D55" s="249">
        <f>AH44+AJ44</f>
        <v>955428</v>
      </c>
      <c r="E55" s="249">
        <f>AA44+AC44</f>
        <v>879187</v>
      </c>
      <c r="F55" s="249">
        <f>F44+H44</f>
        <v>711735</v>
      </c>
      <c r="G55" s="250"/>
      <c r="H55" s="425"/>
      <c r="I55" s="250"/>
      <c r="L55" s="425"/>
    </row>
    <row r="56" spans="1:12" ht="15.75" thickTop="1">
      <c r="A56" s="261"/>
      <c r="B56" s="214"/>
      <c r="C56" s="248" t="s">
        <v>187</v>
      </c>
      <c r="D56" s="226">
        <f t="shared" ref="D56:E56" si="0">SUM(D53:D55)</f>
        <v>2795438</v>
      </c>
      <c r="E56" s="226">
        <f t="shared" si="0"/>
        <v>2989019</v>
      </c>
      <c r="F56" s="226">
        <f>SUM(F53:F55)</f>
        <v>2985925</v>
      </c>
      <c r="G56" s="214"/>
      <c r="H56" s="250"/>
      <c r="I56" s="250"/>
    </row>
    <row r="57" spans="1:12">
      <c r="A57" s="250"/>
      <c r="B57" s="250"/>
      <c r="C57" s="248" t="s">
        <v>188</v>
      </c>
      <c r="D57" s="227">
        <f>D56/SUMEXPEN!H1646</f>
        <v>14484.134715025906</v>
      </c>
      <c r="E57" s="227">
        <f>E56/SUMEXPEN!J1646</f>
        <v>14982.551378446115</v>
      </c>
      <c r="F57" s="227">
        <f>IF(SUMEXPEN!L1646=0,0,F56/SUMEXPEN!L1646)</f>
        <v>14929.625</v>
      </c>
      <c r="G57" s="250"/>
      <c r="H57" s="250"/>
      <c r="I57" s="250"/>
    </row>
    <row r="58" spans="1:12">
      <c r="A58" s="250"/>
      <c r="B58" s="250"/>
      <c r="C58" s="250"/>
      <c r="D58" s="250"/>
      <c r="E58" s="250"/>
      <c r="F58" s="250"/>
      <c r="G58" s="250"/>
      <c r="H58" s="250"/>
      <c r="I58" s="250"/>
    </row>
    <row r="59" spans="1:12">
      <c r="A59" s="250"/>
      <c r="B59" s="470" t="s">
        <v>222</v>
      </c>
      <c r="C59" s="470"/>
      <c r="D59" s="470"/>
      <c r="E59" s="470"/>
      <c r="F59" s="470"/>
      <c r="G59" s="470"/>
      <c r="H59" s="250"/>
      <c r="I59" s="250"/>
    </row>
    <row r="60" spans="1:12">
      <c r="B60" s="471" t="s">
        <v>223</v>
      </c>
      <c r="C60" s="471"/>
      <c r="D60" s="471"/>
      <c r="E60" s="471"/>
      <c r="F60" s="471"/>
      <c r="G60" s="471"/>
    </row>
    <row r="61" spans="1:12">
      <c r="B61" s="471" t="s">
        <v>224</v>
      </c>
      <c r="C61" s="471"/>
      <c r="D61" s="471"/>
      <c r="E61" s="471"/>
      <c r="F61" s="471"/>
      <c r="G61" s="471"/>
    </row>
    <row r="62" spans="1:12" ht="19.5" customHeight="1"/>
    <row r="63" spans="1:12">
      <c r="B63" s="467" t="s">
        <v>226</v>
      </c>
      <c r="C63" s="467"/>
      <c r="D63" s="467"/>
      <c r="E63" s="467"/>
      <c r="F63" s="467"/>
      <c r="G63" s="467"/>
    </row>
  </sheetData>
  <sheetProtection algorithmName="SHA-512" hashValue="xq5J5xzmjiic9ThTdBRnHgffDpYGB7JxVE1Xlbu5cw7nmi1WwOsdEV3CNfEtR9jenk1FnRFRAr7EBrTa9PTrfg==" saltValue="uaU+n9Ym6LYY7n4TjR14rw==" spinCount="100000" sheet="1" objects="1" scenarios="1"/>
  <mergeCells count="6">
    <mergeCell ref="B63:G63"/>
    <mergeCell ref="A3:I3"/>
    <mergeCell ref="C50:F50"/>
    <mergeCell ref="B59:G59"/>
    <mergeCell ref="B60:G60"/>
    <mergeCell ref="B61:G61"/>
  </mergeCells>
  <printOptions horizontalCentered="1"/>
  <pageMargins left="0.45" right="0.45" top="0.25" bottom="0.2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"/>
  <sheetViews>
    <sheetView zoomScaleNormal="100" workbookViewId="0">
      <selection sqref="A1:O1"/>
    </sheetView>
  </sheetViews>
  <sheetFormatPr defaultRowHeight="15"/>
  <cols>
    <col min="15" max="15" width="7.5703125" customWidth="1"/>
  </cols>
  <sheetData>
    <row r="1" spans="1:15" ht="25.5">
      <c r="A1" s="472" t="str">
        <f>"USD " &amp;[1]OPEN!$B$3 &amp; " - Summary"</f>
        <v>USD WALLACE CO SCHOOLS - Summary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</sheetData>
  <sheetProtection algorithmName="SHA-512" hashValue="fvUF0P8TZcmEQQV36wZPIrmbcAPsaGcpcYxtuGjBbrVjrrGP2FH0Tz560bDzvqFiry/VX+s42eOe+zqUyVHWlQ==" saltValue="IlFa6Ja36BxQeEFNXABXGg==" spinCount="100000" sheet="1" objects="1" scenarios="1"/>
  <mergeCells count="1">
    <mergeCell ref="A1:O1"/>
  </mergeCells>
  <pageMargins left="0.25" right="0.25" top="0.5" bottom="0.25" header="0.3" footer="0.3"/>
  <pageSetup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3"/>
  <sheetViews>
    <sheetView showGridLines="0" workbookViewId="0"/>
  </sheetViews>
  <sheetFormatPr defaultRowHeight="15"/>
  <cols>
    <col min="1" max="1" width="25.85546875" customWidth="1"/>
    <col min="2" max="2" width="0" hidden="1" customWidth="1"/>
    <col min="3" max="3" width="11" customWidth="1"/>
    <col min="4" max="4" width="0" hidden="1" customWidth="1"/>
    <col min="5" max="5" width="10.7109375" customWidth="1"/>
    <col min="6" max="6" width="6.85546875" customWidth="1"/>
    <col min="7" max="7" width="0" hidden="1" customWidth="1"/>
    <col min="8" max="8" width="10.42578125" customWidth="1"/>
    <col min="9" max="9" width="6.85546875" customWidth="1"/>
    <col min="11" max="11" width="6.7109375" customWidth="1"/>
    <col min="12" max="12" width="10.28515625" customWidth="1"/>
    <col min="13" max="13" width="6.42578125" customWidth="1"/>
  </cols>
  <sheetData>
    <row r="1" spans="1:13">
      <c r="F1" s="270"/>
      <c r="H1" s="270" t="s">
        <v>0</v>
      </c>
      <c r="I1" s="271"/>
      <c r="J1" s="215">
        <f>[1]OPEN!$B$4</f>
        <v>241</v>
      </c>
    </row>
    <row r="2" spans="1:13" ht="15.75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>
      <c r="A3" s="272"/>
      <c r="B3" s="272"/>
      <c r="C3" s="272"/>
      <c r="D3" s="272"/>
      <c r="E3" s="272"/>
      <c r="F3" s="272"/>
      <c r="G3" s="272"/>
      <c r="H3" s="272"/>
      <c r="I3" s="273"/>
      <c r="J3" s="274"/>
      <c r="K3" s="274"/>
      <c r="L3" s="274"/>
      <c r="M3" s="274"/>
    </row>
    <row r="4" spans="1:13">
      <c r="A4" s="272"/>
      <c r="B4" s="272"/>
      <c r="C4" s="272"/>
      <c r="D4" s="272"/>
      <c r="E4" s="272"/>
      <c r="F4" s="272"/>
      <c r="G4" s="272"/>
      <c r="H4" s="272"/>
      <c r="I4" s="273"/>
      <c r="J4" s="274"/>
      <c r="K4" s="274"/>
      <c r="L4" s="274"/>
      <c r="M4" s="274"/>
    </row>
    <row r="5" spans="1:13">
      <c r="A5" s="272"/>
      <c r="B5" s="275" t="s">
        <v>1</v>
      </c>
      <c r="C5" s="275" t="str">
        <f>SUMEXPEN!C1640</f>
        <v>2014-2015</v>
      </c>
      <c r="D5" s="276"/>
      <c r="E5" s="275" t="str">
        <f>SUMEXPEN!E1640</f>
        <v>2015-2016</v>
      </c>
      <c r="F5" s="277" t="s">
        <v>2</v>
      </c>
      <c r="G5" s="276"/>
      <c r="H5" s="275" t="str">
        <f>SUMEXPEN!H1640</f>
        <v>2016-2017</v>
      </c>
      <c r="I5" s="36" t="s">
        <v>2</v>
      </c>
      <c r="J5" s="275" t="str">
        <f>SUMEXPEN!J1640</f>
        <v>2017-2018</v>
      </c>
      <c r="K5" s="278" t="s">
        <v>2</v>
      </c>
      <c r="L5" s="275" t="str">
        <f>SUMEXPEN!L1640</f>
        <v>2018-2019</v>
      </c>
      <c r="M5" s="278" t="s">
        <v>2</v>
      </c>
    </row>
    <row r="6" spans="1:13">
      <c r="A6" s="272"/>
      <c r="B6" s="279"/>
      <c r="C6" s="279" t="s">
        <v>6</v>
      </c>
      <c r="D6" s="276"/>
      <c r="E6" s="279" t="s">
        <v>6</v>
      </c>
      <c r="F6" s="280" t="s">
        <v>4</v>
      </c>
      <c r="G6" s="276"/>
      <c r="H6" s="279" t="s">
        <v>6</v>
      </c>
      <c r="I6" s="38" t="s">
        <v>4</v>
      </c>
      <c r="J6" s="279" t="s">
        <v>6</v>
      </c>
      <c r="K6" s="281" t="s">
        <v>4</v>
      </c>
      <c r="L6" s="279" t="s">
        <v>9</v>
      </c>
      <c r="M6" s="281" t="s">
        <v>4</v>
      </c>
    </row>
    <row r="7" spans="1:13">
      <c r="A7" s="272"/>
      <c r="B7" s="282" t="s">
        <v>5</v>
      </c>
      <c r="C7" s="283"/>
      <c r="D7" s="272"/>
      <c r="E7" s="283"/>
      <c r="F7" s="284" t="s">
        <v>8</v>
      </c>
      <c r="G7" s="272"/>
      <c r="H7" s="283"/>
      <c r="I7" s="41" t="s">
        <v>8</v>
      </c>
      <c r="J7" s="283"/>
      <c r="K7" s="285" t="s">
        <v>8</v>
      </c>
      <c r="L7" s="283"/>
      <c r="M7" s="285" t="s">
        <v>8</v>
      </c>
    </row>
    <row r="8" spans="1:13" ht="15.75">
      <c r="A8" s="286"/>
      <c r="B8" s="275"/>
      <c r="C8" s="286"/>
      <c r="D8" s="272"/>
      <c r="E8" s="286"/>
      <c r="F8" s="286"/>
      <c r="G8" s="272"/>
      <c r="H8" s="286"/>
      <c r="I8" s="43"/>
      <c r="J8" s="286"/>
      <c r="K8" s="287"/>
      <c r="L8" s="286"/>
      <c r="M8" s="288"/>
    </row>
    <row r="9" spans="1:13">
      <c r="A9" s="283" t="str">
        <f>SUMEXPEN!A1644</f>
        <v>FTE Enrollment (excl. Virtual)*</v>
      </c>
      <c r="B9" s="283"/>
      <c r="C9" s="83">
        <f>SUMEXPEN!C1644</f>
        <v>185.5</v>
      </c>
      <c r="D9" s="272"/>
      <c r="E9" s="83">
        <f>SUMEXPEN!E1644</f>
        <v>172.5</v>
      </c>
      <c r="F9" s="289">
        <f>IF(C9=0,0,((E9-C9)/C9))</f>
        <v>-7.0080862533692723E-2</v>
      </c>
      <c r="G9" s="272"/>
      <c r="H9" s="290">
        <f>SUMEXPEN!H1644</f>
        <v>193</v>
      </c>
      <c r="I9" s="15">
        <f>IF(E9=0,0,((H9-E9)/E9))</f>
        <v>0.11884057971014493</v>
      </c>
      <c r="J9" s="290">
        <f>SUMEXPEN!J1644</f>
        <v>199.5</v>
      </c>
      <c r="K9" s="291">
        <f>IF(H9=0,0,((J9-H9)/H9))</f>
        <v>3.367875647668394E-2</v>
      </c>
      <c r="L9" s="292">
        <f>SUMEXPEN!L1644</f>
        <v>200</v>
      </c>
      <c r="M9" s="291">
        <f>IF(J9=0,0,((L9-J9)/J9))</f>
        <v>2.5062656641604009E-3</v>
      </c>
    </row>
    <row r="10" spans="1:13">
      <c r="A10" s="293" t="s">
        <v>150</v>
      </c>
      <c r="B10" s="293"/>
      <c r="C10" s="294"/>
      <c r="D10" s="272"/>
      <c r="E10" s="294"/>
      <c r="F10" s="295"/>
      <c r="G10" s="272"/>
      <c r="H10" s="294"/>
      <c r="I10" s="49"/>
      <c r="J10" s="294"/>
      <c r="K10" s="296"/>
      <c r="L10" s="297"/>
      <c r="M10" s="296"/>
    </row>
    <row r="11" spans="1:13">
      <c r="A11" s="293" t="s">
        <v>151</v>
      </c>
      <c r="B11" s="293"/>
      <c r="C11" s="85">
        <f>SUMEXPEN!C1648</f>
        <v>44</v>
      </c>
      <c r="D11" s="272"/>
      <c r="E11" s="85">
        <f>SUMEXPEN!E1648</f>
        <v>41</v>
      </c>
      <c r="F11" s="289">
        <f>IF(C11=0,0,((E11-C11)/C11))</f>
        <v>-6.8181818181818177E-2</v>
      </c>
      <c r="G11" s="272"/>
      <c r="H11" s="85">
        <f>SUMEXPEN!H1648</f>
        <v>59</v>
      </c>
      <c r="I11" s="15">
        <f>IF(E11=0,0,((H11-E11)/E11))</f>
        <v>0.43902439024390244</v>
      </c>
      <c r="J11" s="85">
        <f>SUMEXPEN!J1648</f>
        <v>70</v>
      </c>
      <c r="K11" s="291">
        <f>IF(H11=0,0,((J11-H11)/H11))</f>
        <v>0.1864406779661017</v>
      </c>
      <c r="L11" s="298">
        <f>SUMEXPEN!L1648</f>
        <v>70</v>
      </c>
      <c r="M11" s="291">
        <f>IF(J11=0,0,((L11-J11)/J11))</f>
        <v>0</v>
      </c>
    </row>
    <row r="12" spans="1:13">
      <c r="A12" s="286" t="s">
        <v>150</v>
      </c>
      <c r="B12" s="286"/>
      <c r="C12" s="299"/>
      <c r="D12" s="272"/>
      <c r="E12" s="286"/>
      <c r="F12" s="293"/>
      <c r="G12" s="272"/>
      <c r="H12" s="299"/>
      <c r="I12" s="51"/>
      <c r="J12" s="286"/>
      <c r="K12" s="300"/>
      <c r="L12" s="293"/>
      <c r="M12" s="300"/>
    </row>
    <row r="13" spans="1:13">
      <c r="A13" s="283" t="s">
        <v>152</v>
      </c>
      <c r="B13" s="283"/>
      <c r="C13" s="85">
        <f>SUMEXPEN!C1650</f>
        <v>36</v>
      </c>
      <c r="D13" s="301"/>
      <c r="E13" s="85">
        <f>SUMEXPEN!E1650</f>
        <v>27</v>
      </c>
      <c r="F13" s="289">
        <f>IF(C13=0,0,((E13-C13)/C13))</f>
        <v>-0.25</v>
      </c>
      <c r="G13" s="301"/>
      <c r="H13" s="85">
        <f>SUMEXPEN!H1650</f>
        <v>28</v>
      </c>
      <c r="I13" s="15">
        <f>IF(E13=0,0,((H13-E13)/E13))</f>
        <v>3.7037037037037035E-2</v>
      </c>
      <c r="J13" s="85">
        <f>SUMEXPEN!J1650</f>
        <v>23</v>
      </c>
      <c r="K13" s="291">
        <f>IF(H13=0,0,((J13-H13)/H13))</f>
        <v>-0.17857142857142858</v>
      </c>
      <c r="L13" s="85">
        <f>SUMEXPEN!L1650</f>
        <v>27</v>
      </c>
      <c r="M13" s="291">
        <f>IF(J13=0,0,((L13-J13)/J13))</f>
        <v>0.17391304347826086</v>
      </c>
    </row>
  </sheetData>
  <sheetProtection algorithmName="SHA-512" hashValue="WWK8YgWfzph+jtRzmCNEc9084U53qVEdNjPCTb+FoUIHBO8OTBIksFwiKrYp2oXy9cIbApYvjS44e6bhonmUtQ==" saltValue="LvkhCClvcxoKyKvoGRU/DA==" spinCount="100000" sheet="1" objects="1" scenarios="1"/>
  <mergeCells count="1">
    <mergeCell ref="A2:M2"/>
  </mergeCells>
  <pageMargins left="0.7" right="0.7" top="0.75" bottom="0.75" header="0.3" footer="0.3"/>
  <pageSetup orientation="portrait" r:id="rId1"/>
  <headerFooter>
    <oddHeader>&amp;CIntentionally left blank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9"/>
  <sheetViews>
    <sheetView showGridLines="0" workbookViewId="0">
      <selection activeCell="J31" sqref="J31"/>
    </sheetView>
  </sheetViews>
  <sheetFormatPr defaultRowHeight="15"/>
  <cols>
    <col min="1" max="1" width="36.5703125" customWidth="1"/>
    <col min="2" max="2" width="0" hidden="1" customWidth="1"/>
    <col min="3" max="3" width="14.7109375" customWidth="1"/>
    <col min="4" max="4" width="0" hidden="1" customWidth="1"/>
    <col min="5" max="5" width="12.85546875" customWidth="1"/>
    <col min="6" max="7" width="0" hidden="1" customWidth="1"/>
    <col min="8" max="8" width="13.85546875" customWidth="1"/>
  </cols>
  <sheetData>
    <row r="1" spans="1:8">
      <c r="A1" s="272"/>
      <c r="B1" s="272"/>
      <c r="C1" s="272"/>
      <c r="D1" s="272"/>
      <c r="E1" s="302" t="s">
        <v>0</v>
      </c>
      <c r="F1" s="272"/>
      <c r="G1" s="272"/>
      <c r="H1" s="215">
        <f>[1]OPEN!$B$4</f>
        <v>241</v>
      </c>
    </row>
    <row r="2" spans="1:8">
      <c r="A2" s="272"/>
      <c r="B2" s="272"/>
      <c r="C2" s="272"/>
      <c r="D2" s="272"/>
      <c r="E2" s="272"/>
      <c r="F2" s="272"/>
      <c r="G2" s="272"/>
      <c r="H2" s="272"/>
    </row>
    <row r="3" spans="1:8" ht="15.75">
      <c r="A3" s="303" t="s">
        <v>131</v>
      </c>
      <c r="B3" s="303"/>
      <c r="C3" s="303"/>
      <c r="D3" s="303"/>
      <c r="E3" s="303"/>
      <c r="F3" s="303"/>
      <c r="G3" s="303"/>
      <c r="H3" s="303"/>
    </row>
    <row r="4" spans="1:8" ht="15.75">
      <c r="A4" s="303" t="s">
        <v>153</v>
      </c>
      <c r="B4" s="303"/>
      <c r="C4" s="303"/>
      <c r="D4" s="303"/>
      <c r="E4" s="303"/>
      <c r="F4" s="303"/>
      <c r="G4" s="303"/>
      <c r="H4" s="303"/>
    </row>
    <row r="5" spans="1:8">
      <c r="A5" s="304"/>
      <c r="B5" s="304"/>
      <c r="C5" s="304"/>
      <c r="D5" s="304"/>
      <c r="E5" s="304"/>
      <c r="F5" s="304"/>
      <c r="G5" s="304"/>
      <c r="H5" s="304"/>
    </row>
    <row r="6" spans="1:8">
      <c r="A6" s="304"/>
      <c r="B6" s="275" t="s">
        <v>1</v>
      </c>
      <c r="C6" s="275" t="str">
        <f>SUMEXPEN!C1719</f>
        <v>2016-2017</v>
      </c>
      <c r="D6" s="276"/>
      <c r="E6" s="275" t="str">
        <f>SUMEXPEN!E1719</f>
        <v>2017-2018</v>
      </c>
      <c r="F6" s="276"/>
      <c r="G6" s="276"/>
      <c r="H6" s="275" t="str">
        <f>SUMEXPEN!H1719</f>
        <v>2018-2019</v>
      </c>
    </row>
    <row r="7" spans="1:8">
      <c r="A7" s="304"/>
      <c r="B7" s="279"/>
      <c r="C7" s="279" t="s">
        <v>6</v>
      </c>
      <c r="D7" s="276"/>
      <c r="E7" s="279" t="s">
        <v>6</v>
      </c>
      <c r="F7" s="276"/>
      <c r="G7" s="276"/>
      <c r="H7" s="279" t="s">
        <v>9</v>
      </c>
    </row>
    <row r="8" spans="1:8">
      <c r="A8" s="305" t="s">
        <v>53</v>
      </c>
      <c r="B8" s="306"/>
      <c r="C8" s="307">
        <f>[1]CO99!$D$20</f>
        <v>20</v>
      </c>
      <c r="D8" s="272"/>
      <c r="E8" s="307">
        <f>[1]CO99!$F$20</f>
        <v>20</v>
      </c>
      <c r="F8" s="272"/>
      <c r="G8" s="272"/>
      <c r="H8" s="307">
        <f>[1]CO99!$I$20</f>
        <v>20</v>
      </c>
    </row>
    <row r="9" spans="1:8">
      <c r="A9" s="305" t="s">
        <v>54</v>
      </c>
      <c r="B9" s="306"/>
      <c r="C9" s="307">
        <f>[1]CO99!$D$21</f>
        <v>13.987</v>
      </c>
      <c r="D9" s="272"/>
      <c r="E9" s="307">
        <f>[1]CO99!$F$21</f>
        <v>20.163</v>
      </c>
      <c r="F9" s="272"/>
      <c r="G9" s="272"/>
      <c r="H9" s="307">
        <f>[1]CO99!$I$21</f>
        <v>18.120999999999999</v>
      </c>
    </row>
    <row r="10" spans="1:8">
      <c r="A10" s="305" t="s">
        <v>93</v>
      </c>
      <c r="B10" s="306"/>
      <c r="C10" s="307">
        <f>[1]CO99!$D$23</f>
        <v>0</v>
      </c>
      <c r="D10" s="272"/>
      <c r="E10" s="307">
        <f>[1]CO99!$F$23</f>
        <v>0</v>
      </c>
      <c r="F10" s="272"/>
      <c r="G10" s="272"/>
      <c r="H10" s="307">
        <f>[1]CO99!$I$23</f>
        <v>0</v>
      </c>
    </row>
    <row r="11" spans="1:8">
      <c r="A11" s="305" t="s">
        <v>63</v>
      </c>
      <c r="B11" s="306"/>
      <c r="C11" s="307">
        <f>[1]CO99!$D$27</f>
        <v>4</v>
      </c>
      <c r="D11" s="272"/>
      <c r="E11" s="307">
        <f>[1]CO99!$F$27</f>
        <v>4</v>
      </c>
      <c r="F11" s="272"/>
      <c r="G11" s="272"/>
      <c r="H11" s="307">
        <f>[1]CO99!$I$27</f>
        <v>4</v>
      </c>
    </row>
    <row r="12" spans="1:8">
      <c r="A12" s="305" t="s">
        <v>66</v>
      </c>
      <c r="B12" s="306"/>
      <c r="C12" s="86">
        <f>[1]CO99!$D$45</f>
        <v>0</v>
      </c>
      <c r="D12" s="272"/>
      <c r="E12" s="86">
        <f>[1]CO99!$F$45</f>
        <v>0</v>
      </c>
      <c r="F12" s="272"/>
      <c r="G12" s="272"/>
      <c r="H12" s="307">
        <f>[1]CO99!$I$45</f>
        <v>0</v>
      </c>
    </row>
    <row r="13" spans="1:8">
      <c r="A13" s="305" t="s">
        <v>73</v>
      </c>
      <c r="B13" s="306"/>
      <c r="C13" s="86">
        <f>[1]CO99!$D$43</f>
        <v>0</v>
      </c>
      <c r="D13" s="272"/>
      <c r="E13" s="86">
        <f>[1]CO99!$F$43</f>
        <v>0</v>
      </c>
      <c r="F13" s="272"/>
      <c r="G13" s="272"/>
      <c r="H13" s="307">
        <f>[1]CO99!$I$43</f>
        <v>0</v>
      </c>
    </row>
    <row r="14" spans="1:8">
      <c r="A14" s="305" t="s">
        <v>76</v>
      </c>
      <c r="B14" s="306"/>
      <c r="C14" s="307">
        <f>[1]CO99!$D$36</f>
        <v>0</v>
      </c>
      <c r="D14" s="272"/>
      <c r="E14" s="307">
        <f>[1]CO99!$F$36</f>
        <v>0</v>
      </c>
      <c r="F14" s="272"/>
      <c r="G14" s="272"/>
      <c r="H14" s="307">
        <f>[1]CO99!$I$36</f>
        <v>0</v>
      </c>
    </row>
    <row r="15" spans="1:8">
      <c r="A15" s="306" t="s">
        <v>77</v>
      </c>
      <c r="B15" s="306"/>
      <c r="C15" s="307">
        <f>[1]CO99!$D$37</f>
        <v>0</v>
      </c>
      <c r="D15" s="272"/>
      <c r="E15" s="307">
        <f>[1]CO99!$F$37</f>
        <v>0</v>
      </c>
      <c r="F15" s="272"/>
      <c r="G15" s="272"/>
      <c r="H15" s="307">
        <f>[1]CO99!$I$37</f>
        <v>0</v>
      </c>
    </row>
    <row r="16" spans="1:8">
      <c r="A16" s="7" t="s">
        <v>79</v>
      </c>
      <c r="B16" s="308"/>
      <c r="C16" s="86">
        <f>[1]CO99!$D$38</f>
        <v>0</v>
      </c>
      <c r="D16" s="309"/>
      <c r="E16" s="86">
        <f>[1]CO99!$F$38</f>
        <v>0</v>
      </c>
      <c r="F16" s="309"/>
      <c r="G16" s="309"/>
      <c r="H16" s="86">
        <f>[1]CO99!$I$38</f>
        <v>0</v>
      </c>
    </row>
    <row r="17" spans="1:8">
      <c r="A17" s="306" t="str">
        <f>SUMEXPEN!A1404</f>
        <v>Bond and Interest #1</v>
      </c>
      <c r="B17" s="306"/>
      <c r="C17" s="307">
        <f>[1]CO99!$D$59</f>
        <v>0</v>
      </c>
      <c r="D17" s="272"/>
      <c r="E17" s="307">
        <f>[1]CO99!$F$59</f>
        <v>0</v>
      </c>
      <c r="F17" s="272"/>
      <c r="G17" s="272"/>
      <c r="H17" s="307">
        <f>[1]CO99!$I$59</f>
        <v>0</v>
      </c>
    </row>
    <row r="18" spans="1:8">
      <c r="A18" s="306" t="str">
        <f>SUMEXPEN!A1405</f>
        <v>Bond and Interest #2</v>
      </c>
      <c r="B18" s="306"/>
      <c r="C18" s="307">
        <f>[1]CO99!$D$60</f>
        <v>0</v>
      </c>
      <c r="D18" s="272"/>
      <c r="E18" s="307">
        <f>[1]CO99!$F$60</f>
        <v>0</v>
      </c>
      <c r="F18" s="272"/>
      <c r="G18" s="272"/>
      <c r="H18" s="307">
        <f>[1]CO99!$I$60</f>
        <v>0</v>
      </c>
    </row>
    <row r="19" spans="1:8">
      <c r="A19" s="306" t="s">
        <v>135</v>
      </c>
      <c r="B19" s="306"/>
      <c r="C19" s="307">
        <f>[1]CO99!$D$61</f>
        <v>0</v>
      </c>
      <c r="D19" s="272"/>
      <c r="E19" s="307">
        <f>[1]CO99!$F$61</f>
        <v>0</v>
      </c>
      <c r="F19" s="272"/>
      <c r="G19" s="272"/>
      <c r="H19" s="307">
        <f>[1]CO99!$I$61</f>
        <v>0</v>
      </c>
    </row>
    <row r="20" spans="1:8">
      <c r="A20" s="306" t="s">
        <v>87</v>
      </c>
      <c r="B20" s="306"/>
      <c r="C20" s="307">
        <f>[1]CO99!$D$62</f>
        <v>0</v>
      </c>
      <c r="D20" s="272"/>
      <c r="E20" s="307">
        <f>[1]CO99!$F$62</f>
        <v>0</v>
      </c>
      <c r="F20" s="272"/>
      <c r="G20" s="272"/>
      <c r="H20" s="307">
        <f>[1]CO99!$I$62</f>
        <v>0</v>
      </c>
    </row>
    <row r="21" spans="1:8">
      <c r="A21" s="306" t="s">
        <v>88</v>
      </c>
      <c r="B21" s="306"/>
      <c r="C21" s="307">
        <f>[1]CO99!$D$63</f>
        <v>0</v>
      </c>
      <c r="D21" s="272"/>
      <c r="E21" s="307">
        <f>[1]CO99!$F$63</f>
        <v>0</v>
      </c>
      <c r="F21" s="272"/>
      <c r="G21" s="272"/>
      <c r="H21" s="307">
        <f>[1]CO99!$I$63</f>
        <v>0</v>
      </c>
    </row>
    <row r="22" spans="1:8">
      <c r="A22" s="310" t="s">
        <v>134</v>
      </c>
      <c r="B22" s="306"/>
      <c r="C22" s="311">
        <f>IF(H1=113,SUM(C8:C16,C18:C21),SUM(C8:C21))</f>
        <v>37.987000000000002</v>
      </c>
      <c r="D22" s="272"/>
      <c r="E22" s="311">
        <f>IF(H1=113,SUM(E8:E16,E18:E21),SUM(E8:E21))</f>
        <v>44.162999999999997</v>
      </c>
      <c r="F22" s="272"/>
      <c r="G22" s="272"/>
      <c r="H22" s="311">
        <f>IF(H1=113,SUM(H8:H16,H18:H21),SUM(H8:H21))</f>
        <v>42.120999999999995</v>
      </c>
    </row>
    <row r="23" spans="1:8">
      <c r="A23" s="306" t="s">
        <v>154</v>
      </c>
      <c r="B23" s="306"/>
      <c r="C23" s="307">
        <f>[1]CO99!$D$72</f>
        <v>0</v>
      </c>
      <c r="D23" s="272"/>
      <c r="E23" s="307">
        <f>[1]CO99!$F$72</f>
        <v>0</v>
      </c>
      <c r="F23" s="272"/>
      <c r="G23" s="272"/>
      <c r="H23" s="307">
        <f>[1]CO99!$I$72</f>
        <v>0</v>
      </c>
    </row>
    <row r="24" spans="1:8">
      <c r="A24" s="306" t="s">
        <v>155</v>
      </c>
      <c r="B24" s="306"/>
      <c r="C24" s="307">
        <f>[1]CO99!$D$73</f>
        <v>0</v>
      </c>
      <c r="D24" s="272"/>
      <c r="E24" s="307">
        <f>[1]CO99!$F$73</f>
        <v>0</v>
      </c>
      <c r="F24" s="272"/>
      <c r="G24" s="272"/>
      <c r="H24" s="307">
        <f>[1]CO99!$I$73</f>
        <v>0</v>
      </c>
    </row>
    <row r="25" spans="1:8">
      <c r="A25" s="306" t="s">
        <v>189</v>
      </c>
      <c r="B25" s="306"/>
      <c r="C25" s="307">
        <f>[1]CO99!$D$74</f>
        <v>0</v>
      </c>
      <c r="D25" s="272"/>
      <c r="E25" s="307">
        <f>[1]CO99!$F$74</f>
        <v>0</v>
      </c>
      <c r="F25" s="272"/>
      <c r="G25" s="272"/>
      <c r="H25" s="307">
        <f>[1]CO99!$I$74</f>
        <v>0</v>
      </c>
    </row>
    <row r="26" spans="1:8">
      <c r="A26" s="306" t="str">
        <f>SUMEXPEN!A1740</f>
        <v>Recreation Commission</v>
      </c>
      <c r="B26" s="306"/>
      <c r="C26" s="307">
        <f>[1]CO99!$D$75</f>
        <v>0</v>
      </c>
      <c r="D26" s="272"/>
      <c r="E26" s="307">
        <f>[1]CO99!$F$75</f>
        <v>0</v>
      </c>
      <c r="F26" s="272"/>
      <c r="G26" s="272"/>
      <c r="H26" s="307">
        <f>[1]CO99!$I$75</f>
        <v>0</v>
      </c>
    </row>
    <row r="27" spans="1:8" ht="3" customHeight="1">
      <c r="A27" s="286"/>
      <c r="B27" s="286"/>
      <c r="C27" s="312"/>
      <c r="D27" s="272"/>
      <c r="E27" s="312"/>
      <c r="F27" s="272"/>
      <c r="G27" s="272"/>
      <c r="H27" s="312"/>
    </row>
    <row r="28" spans="1:8">
      <c r="A28" s="283" t="str">
        <f>SUMEXPEN!A1742</f>
        <v>Rec Comm Employee Bnfts</v>
      </c>
      <c r="B28" s="283"/>
      <c r="C28" s="313">
        <f>[1]CO99!$D$76</f>
        <v>0</v>
      </c>
      <c r="D28" s="272"/>
      <c r="E28" s="313">
        <f>[1]CO99!$F$76</f>
        <v>0</v>
      </c>
      <c r="F28" s="272"/>
      <c r="G28" s="272"/>
      <c r="H28" s="313">
        <f>[1]CO99!$I$76</f>
        <v>0</v>
      </c>
    </row>
    <row r="29" spans="1:8">
      <c r="A29" s="310" t="s">
        <v>138</v>
      </c>
      <c r="B29" s="306"/>
      <c r="C29" s="311">
        <f>SUM(C23:C28)</f>
        <v>0</v>
      </c>
      <c r="D29" s="272"/>
      <c r="E29" s="311">
        <f>SUM(E23:E28)</f>
        <v>0</v>
      </c>
      <c r="F29" s="272"/>
      <c r="G29" s="272"/>
      <c r="H29" s="311">
        <f>SUM(H23:H28)</f>
        <v>0</v>
      </c>
    </row>
  </sheetData>
  <sheetProtection algorithmName="SHA-512" hashValue="fHAeR4lXEBCHvGvkx59XTzaQqH4tQZP6u9L6GsZSKvoF7gL5f18hMw6qYnQ3T+eUeE6pD7oQ+2+BPPEinc27HA==" saltValue="ZoAsUjAY8CJA+JQVMy8B/g==" spinCount="100000" sheet="1" objects="1" scenarios="1"/>
  <pageMargins left="0.7" right="0.7" top="0.75" bottom="0.75" header="0.3" footer="0.3"/>
  <pageSetup orientation="portrait" r:id="rId1"/>
  <headerFooter>
    <oddHeader>&amp;CIntentionally left blank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1"/>
  <sheetViews>
    <sheetView showGridLines="0" workbookViewId="0"/>
  </sheetViews>
  <sheetFormatPr defaultRowHeight="15"/>
  <cols>
    <col min="1" max="1" width="19.140625" customWidth="1"/>
    <col min="2" max="2" width="0" hidden="1" customWidth="1"/>
    <col min="3" max="3" width="14.28515625" customWidth="1"/>
    <col min="4" max="4" width="0" hidden="1" customWidth="1"/>
    <col min="5" max="5" width="14.140625" customWidth="1"/>
    <col min="6" max="7" width="0" hidden="1" customWidth="1"/>
    <col min="8" max="8" width="14.5703125" customWidth="1"/>
  </cols>
  <sheetData>
    <row r="1" spans="1:8">
      <c r="A1" s="272"/>
      <c r="B1" s="272"/>
      <c r="C1" s="272"/>
      <c r="D1" s="272"/>
      <c r="E1" s="302" t="s">
        <v>0</v>
      </c>
      <c r="F1" s="272"/>
      <c r="G1" s="272"/>
      <c r="H1" s="215">
        <f>[1]OPEN!$B$4</f>
        <v>241</v>
      </c>
    </row>
    <row r="2" spans="1:8" ht="15.75">
      <c r="A2" s="314" t="s">
        <v>159</v>
      </c>
      <c r="B2" s="315"/>
      <c r="C2" s="315"/>
      <c r="D2" s="315"/>
      <c r="E2" s="315"/>
      <c r="F2" s="315"/>
      <c r="G2" s="315"/>
      <c r="H2" s="315"/>
    </row>
    <row r="3" spans="1:8">
      <c r="A3" s="272"/>
      <c r="B3" s="272"/>
      <c r="C3" s="272"/>
      <c r="D3" s="272"/>
      <c r="E3" s="272"/>
      <c r="F3" s="272"/>
      <c r="G3" s="272"/>
      <c r="H3" s="272"/>
    </row>
    <row r="4" spans="1:8">
      <c r="A4" s="272"/>
      <c r="B4" s="272"/>
      <c r="C4" s="272"/>
      <c r="D4" s="272"/>
      <c r="E4" s="272"/>
      <c r="F4" s="272"/>
      <c r="G4" s="272"/>
      <c r="H4" s="272"/>
    </row>
    <row r="5" spans="1:8">
      <c r="A5" s="272"/>
      <c r="B5" s="275" t="s">
        <v>1</v>
      </c>
      <c r="C5" s="275" t="str">
        <f>SUMEXPEN!C1797</f>
        <v>2016-2017</v>
      </c>
      <c r="D5" s="276"/>
      <c r="E5" s="275" t="str">
        <f>SUMEXPEN!E1797</f>
        <v>2017-2018</v>
      </c>
      <c r="F5" s="276"/>
      <c r="G5" s="276"/>
      <c r="H5" s="275" t="str">
        <f>SUMEXPEN!H1797</f>
        <v>2018-2019</v>
      </c>
    </row>
    <row r="6" spans="1:8">
      <c r="A6" s="272"/>
      <c r="B6" s="279"/>
      <c r="C6" s="279" t="s">
        <v>6</v>
      </c>
      <c r="D6" s="276"/>
      <c r="E6" s="279" t="s">
        <v>6</v>
      </c>
      <c r="F6" s="276"/>
      <c r="G6" s="276"/>
      <c r="H6" s="279" t="s">
        <v>9</v>
      </c>
    </row>
    <row r="7" spans="1:8">
      <c r="A7" s="272"/>
      <c r="B7" s="282" t="s">
        <v>5</v>
      </c>
      <c r="C7" s="283"/>
      <c r="D7" s="272"/>
      <c r="E7" s="283"/>
      <c r="F7" s="272"/>
      <c r="G7" s="272"/>
      <c r="H7" s="283"/>
    </row>
    <row r="8" spans="1:8">
      <c r="A8" s="286"/>
      <c r="B8" s="275"/>
      <c r="C8" s="286"/>
      <c r="D8" s="272"/>
      <c r="E8" s="286"/>
      <c r="F8" s="272"/>
      <c r="G8" s="272"/>
      <c r="H8" s="286"/>
    </row>
    <row r="9" spans="1:8">
      <c r="A9" s="283" t="s">
        <v>160</v>
      </c>
      <c r="B9" s="283"/>
      <c r="C9" s="316">
        <f>SUMEXPEN!C1801</f>
        <v>38730914</v>
      </c>
      <c r="D9" s="272"/>
      <c r="E9" s="316">
        <f>SUMEXPEN!E1801</f>
        <v>28731943</v>
      </c>
      <c r="F9" s="272"/>
      <c r="G9" s="272"/>
      <c r="H9" s="317">
        <f>SUMEXPEN!H1801</f>
        <v>30595634</v>
      </c>
    </row>
    <row r="10" spans="1:8">
      <c r="A10" s="286"/>
      <c r="B10" s="286"/>
      <c r="C10" s="299"/>
      <c r="D10" s="272"/>
      <c r="E10" s="286"/>
      <c r="F10" s="272"/>
      <c r="G10" s="272"/>
      <c r="H10" s="286"/>
    </row>
    <row r="11" spans="1:8">
      <c r="A11" s="283" t="s">
        <v>161</v>
      </c>
      <c r="B11" s="283"/>
      <c r="C11" s="318">
        <f>SUMEXPEN!C1803</f>
        <v>0</v>
      </c>
      <c r="D11" s="301"/>
      <c r="E11" s="319">
        <f>SUMEXPEN!E1803</f>
        <v>0</v>
      </c>
      <c r="F11" s="301"/>
      <c r="G11" s="301"/>
      <c r="H11" s="319">
        <f>SUMEXPEN!H1803</f>
        <v>0</v>
      </c>
    </row>
  </sheetData>
  <sheetProtection algorithmName="SHA-512" hashValue="6qsTJi1JJjn8TF1jYMEBeabbQ4KXtfEAacUU+XnO1pHbnfUaaAVIAUhRKcqiLsax1rVA6M7ddCFaesWpJeR6sA==" saltValue="KbFmzeHT0XMoRiwzMfTqkQ==" spinCount="100000" sheet="1" objects="1" scenarios="1"/>
  <pageMargins left="0.7" right="0.7" top="0.75" bottom="0.75" header="0.3" footer="0.3"/>
  <pageSetup orientation="portrait" r:id="rId1"/>
  <headerFooter>
    <oddHeader>&amp;CIntentionally left blank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88"/>
  <sheetViews>
    <sheetView showGridLines="0" workbookViewId="0"/>
  </sheetViews>
  <sheetFormatPr defaultRowHeight="15"/>
  <cols>
    <col min="2" max="2" width="28" bestFit="1" customWidth="1"/>
    <col min="3" max="5" width="15" customWidth="1"/>
  </cols>
  <sheetData>
    <row r="1" spans="2:6">
      <c r="C1" s="327" t="s">
        <v>196</v>
      </c>
    </row>
    <row r="4" spans="2:6">
      <c r="E4" s="270" t="s">
        <v>0</v>
      </c>
      <c r="F4" s="215">
        <f>[1]OPEN!$B$4</f>
        <v>241</v>
      </c>
    </row>
    <row r="6" spans="2:6">
      <c r="B6" s="474" t="s">
        <v>197</v>
      </c>
      <c r="C6" s="474"/>
      <c r="D6" s="474"/>
      <c r="E6" s="474"/>
    </row>
    <row r="7" spans="2:6">
      <c r="C7" s="416" t="str">
        <f>SUMEXPEN!C6</f>
        <v>2016-2017</v>
      </c>
      <c r="D7" s="416" t="str">
        <f>SUMEXPEN!E6</f>
        <v>2017-2018</v>
      </c>
      <c r="E7" s="416" t="str">
        <f>SUMEXPEN!H6</f>
        <v>2018-2019</v>
      </c>
    </row>
    <row r="8" spans="2:6">
      <c r="C8" s="417" t="s">
        <v>6</v>
      </c>
      <c r="D8" s="417" t="s">
        <v>6</v>
      </c>
      <c r="E8" s="417" t="s">
        <v>9</v>
      </c>
    </row>
    <row r="9" spans="2:6">
      <c r="B9" s="7" t="s">
        <v>11</v>
      </c>
      <c r="C9" s="329">
        <f>SUMEXPEN!C461</f>
        <v>1533442</v>
      </c>
      <c r="D9" s="329">
        <f>SUMEXPEN!E461</f>
        <v>1653406</v>
      </c>
      <c r="E9" s="329">
        <f>SUMEXPEN!H461</f>
        <v>1820880</v>
      </c>
    </row>
    <row r="10" spans="2:6">
      <c r="B10" s="7" t="s">
        <v>13</v>
      </c>
      <c r="C10" s="328">
        <f>SUMEXPEN!C547</f>
        <v>28771</v>
      </c>
      <c r="D10" s="328">
        <f>SUMEXPEN!E547</f>
        <v>40478</v>
      </c>
      <c r="E10" s="328">
        <f>SUMEXPEN!H547</f>
        <v>48355</v>
      </c>
    </row>
    <row r="11" spans="2:6">
      <c r="B11" s="7" t="s">
        <v>14</v>
      </c>
      <c r="C11" s="328">
        <f>SUMEXPEN!C625</f>
        <v>43910</v>
      </c>
      <c r="D11" s="328">
        <f>SUMEXPEN!E625</f>
        <v>51152</v>
      </c>
      <c r="E11" s="328">
        <f>SUMEXPEN!H625</f>
        <v>60055</v>
      </c>
    </row>
    <row r="12" spans="2:6">
      <c r="B12" s="7" t="s">
        <v>214</v>
      </c>
      <c r="C12" s="328">
        <f>SUMEXPEN!C702+SUMEXPEN!C781+SUMEXPEN!C857</f>
        <v>448750</v>
      </c>
      <c r="D12" s="328">
        <f>SUMEXPEN!E702+SUMEXPEN!E781+SUMEXPEN!E857</f>
        <v>551389</v>
      </c>
      <c r="E12" s="328">
        <f>SUMEXPEN!H702+SUMEXPEN!H781+SUMEXPEN!H857</f>
        <v>564914</v>
      </c>
    </row>
    <row r="13" spans="2:6">
      <c r="B13" s="7" t="s">
        <v>15</v>
      </c>
      <c r="C13" s="328">
        <f>SUMEXPEN!C937</f>
        <v>216034</v>
      </c>
      <c r="D13" s="328">
        <f>SUMEXPEN!E937</f>
        <v>306601</v>
      </c>
      <c r="E13" s="328">
        <f>SUMEXPEN!H937</f>
        <v>431080</v>
      </c>
    </row>
    <row r="14" spans="2:6">
      <c r="B14" s="7" t="s">
        <v>16</v>
      </c>
      <c r="C14" s="328">
        <f>SUMEXPEN!C1017</f>
        <v>129797</v>
      </c>
      <c r="D14" s="328">
        <f>SUMEXPEN!E1017</f>
        <v>102056</v>
      </c>
      <c r="E14" s="328">
        <f>SUMEXPEN!H1017</f>
        <v>180855</v>
      </c>
    </row>
    <row r="15" spans="2:6">
      <c r="B15" s="7" t="s">
        <v>17</v>
      </c>
      <c r="C15" s="328">
        <f>SUMEXPEN!C1178</f>
        <v>137766</v>
      </c>
      <c r="D15" s="328">
        <f>SUMEXPEN!E1178</f>
        <v>150559</v>
      </c>
      <c r="E15" s="328">
        <f>SUMEXPEN!H1178</f>
        <v>174838</v>
      </c>
    </row>
    <row r="16" spans="2:6">
      <c r="B16" s="7" t="s">
        <v>18</v>
      </c>
      <c r="C16" s="328">
        <f>SUMEXPEN!C1340</f>
        <v>128161</v>
      </c>
      <c r="D16" s="328">
        <f>SUMEXPEN!E1340</f>
        <v>145941</v>
      </c>
      <c r="E16" s="328">
        <f>SUMEXPEN!H1340</f>
        <v>245941</v>
      </c>
    </row>
    <row r="17" spans="2:5">
      <c r="B17" s="7" t="s">
        <v>19</v>
      </c>
      <c r="C17" s="328">
        <f>SUMEXPEN!C1417</f>
        <v>0</v>
      </c>
      <c r="D17" s="328">
        <f>SUMEXPEN!E1417</f>
        <v>0</v>
      </c>
      <c r="E17" s="328">
        <f>SUMEXPEN!H1417</f>
        <v>235422</v>
      </c>
    </row>
    <row r="18" spans="2:5" ht="15.75" thickBot="1">
      <c r="B18" s="7" t="s">
        <v>20</v>
      </c>
      <c r="C18" s="330">
        <f>SUMEXPEN!C1098+SUMEXPEN!C1261</f>
        <v>14058</v>
      </c>
      <c r="D18" s="330">
        <f>SUMEXPEN!E1098+SUMEXPEN!E1261</f>
        <v>20446</v>
      </c>
      <c r="E18" s="330">
        <f>SUMEXPEN!H1098+SUMEXPEN!H1261</f>
        <v>27788</v>
      </c>
    </row>
    <row r="19" spans="2:5" ht="16.5" thickTop="1" thickBot="1">
      <c r="B19" s="331" t="s">
        <v>192</v>
      </c>
      <c r="C19" s="332">
        <f>SUMEXPEN!C19</f>
        <v>2680689</v>
      </c>
      <c r="D19" s="332">
        <f>SUMEXPEN!E19</f>
        <v>3022028</v>
      </c>
      <c r="E19" s="332">
        <f>SUMEXPEN!H19</f>
        <v>3790128</v>
      </c>
    </row>
    <row r="20" spans="2:5">
      <c r="B20" s="202"/>
    </row>
    <row r="21" spans="2:5">
      <c r="B21" s="202"/>
    </row>
    <row r="22" spans="2:5">
      <c r="B22" s="202"/>
    </row>
    <row r="23" spans="2:5">
      <c r="B23" s="202"/>
    </row>
    <row r="24" spans="2:5">
      <c r="B24" s="202"/>
    </row>
    <row r="25" spans="2:5">
      <c r="B25" s="202"/>
    </row>
    <row r="26" spans="2:5">
      <c r="B26" s="202"/>
    </row>
    <row r="27" spans="2:5">
      <c r="B27" s="202"/>
    </row>
    <row r="28" spans="2:5">
      <c r="B28" s="202"/>
    </row>
    <row r="29" spans="2:5">
      <c r="B29" s="202"/>
    </row>
    <row r="30" spans="2:5">
      <c r="B30" s="202"/>
    </row>
    <row r="31" spans="2:5">
      <c r="B31" s="202"/>
    </row>
    <row r="32" spans="2:5">
      <c r="B32" s="202"/>
    </row>
    <row r="33" spans="2:11">
      <c r="B33" s="202"/>
    </row>
    <row r="34" spans="2:11">
      <c r="B34" s="202"/>
    </row>
    <row r="35" spans="2:11">
      <c r="B35" s="202"/>
    </row>
    <row r="36" spans="2:11">
      <c r="B36" s="202"/>
    </row>
    <row r="37" spans="2:11">
      <c r="B37" s="202"/>
    </row>
    <row r="38" spans="2:11">
      <c r="B38" s="202"/>
    </row>
    <row r="39" spans="2:11">
      <c r="B39" s="202"/>
    </row>
    <row r="40" spans="2:11">
      <c r="B40" s="202"/>
    </row>
    <row r="41" spans="2:11">
      <c r="B41" s="202"/>
    </row>
    <row r="42" spans="2:11">
      <c r="B42" s="202"/>
    </row>
    <row r="43" spans="2:11" ht="94.5" customHeight="1">
      <c r="B43" s="465" t="s">
        <v>242</v>
      </c>
      <c r="C43" s="465"/>
      <c r="D43" s="465"/>
      <c r="E43" s="465"/>
      <c r="F43" s="465"/>
      <c r="G43" s="333"/>
      <c r="H43" s="333"/>
      <c r="I43" s="333"/>
      <c r="J43" s="333"/>
      <c r="K43" s="333"/>
    </row>
    <row r="44" spans="2:11">
      <c r="B44" s="202"/>
    </row>
    <row r="45" spans="2:11">
      <c r="B45" s="202"/>
    </row>
    <row r="46" spans="2:11">
      <c r="B46" s="202"/>
    </row>
    <row r="47" spans="2:11">
      <c r="B47" s="202"/>
      <c r="E47" s="270" t="s">
        <v>0</v>
      </c>
      <c r="F47" s="215">
        <f>[1]OPEN!$B$4</f>
        <v>241</v>
      </c>
    </row>
    <row r="48" spans="2:11">
      <c r="B48" s="202"/>
    </row>
    <row r="49" spans="2:5">
      <c r="B49" s="474" t="s">
        <v>204</v>
      </c>
      <c r="C49" s="474"/>
      <c r="D49" s="474"/>
      <c r="E49" s="474"/>
    </row>
    <row r="50" spans="2:5">
      <c r="B50" s="60"/>
      <c r="C50" s="416" t="str">
        <f>SUMEXPEN!C6</f>
        <v>2016-2017</v>
      </c>
      <c r="D50" s="416" t="str">
        <f>SUMEXPEN!E6</f>
        <v>2017-2018</v>
      </c>
      <c r="E50" s="416" t="str">
        <f>SUMEXPEN!H6</f>
        <v>2018-2019</v>
      </c>
    </row>
    <row r="51" spans="2:5" ht="15.75" thickBot="1">
      <c r="B51" s="60"/>
      <c r="C51" s="418" t="s">
        <v>6</v>
      </c>
      <c r="D51" s="418" t="s">
        <v>6</v>
      </c>
      <c r="E51" s="418" t="s">
        <v>9</v>
      </c>
    </row>
    <row r="52" spans="2:5">
      <c r="B52" s="7" t="s">
        <v>11</v>
      </c>
      <c r="C52" s="329">
        <f>C9/C63</f>
        <v>7945.2953367875643</v>
      </c>
      <c r="D52" s="329">
        <f t="shared" ref="D52:E52" si="0">D9/D63</f>
        <v>8287.749373433584</v>
      </c>
      <c r="E52" s="329">
        <f t="shared" si="0"/>
        <v>9104.4</v>
      </c>
    </row>
    <row r="53" spans="2:5">
      <c r="B53" s="7" t="s">
        <v>13</v>
      </c>
      <c r="C53" s="328">
        <f>C10/C63</f>
        <v>149.07253886010363</v>
      </c>
      <c r="D53" s="328">
        <f t="shared" ref="D53:E53" si="1">D10/D63</f>
        <v>202.89724310776941</v>
      </c>
      <c r="E53" s="328">
        <f t="shared" si="1"/>
        <v>241.77500000000001</v>
      </c>
    </row>
    <row r="54" spans="2:5">
      <c r="B54" s="7" t="s">
        <v>14</v>
      </c>
      <c r="C54" s="328">
        <f>C11/C63</f>
        <v>227.51295336787564</v>
      </c>
      <c r="D54" s="328">
        <f t="shared" ref="D54:E54" si="2">D11/D63</f>
        <v>256.40100250626568</v>
      </c>
      <c r="E54" s="328">
        <f t="shared" si="2"/>
        <v>300.27499999999998</v>
      </c>
    </row>
    <row r="55" spans="2:5">
      <c r="B55" s="7" t="s">
        <v>214</v>
      </c>
      <c r="C55" s="328">
        <f>C12/C63</f>
        <v>2325.1295336787566</v>
      </c>
      <c r="D55" s="328">
        <f t="shared" ref="D55:E55" si="3">D12/D63</f>
        <v>2763.8546365914785</v>
      </c>
      <c r="E55" s="328">
        <f t="shared" si="3"/>
        <v>2824.57</v>
      </c>
    </row>
    <row r="56" spans="2:5">
      <c r="B56" s="7" t="s">
        <v>15</v>
      </c>
      <c r="C56" s="328">
        <f>C13/C63</f>
        <v>1119.3471502590673</v>
      </c>
      <c r="D56" s="328">
        <f t="shared" ref="D56:E56" si="4">D13/D63</f>
        <v>1536.8471177944862</v>
      </c>
      <c r="E56" s="328">
        <f t="shared" si="4"/>
        <v>2155.4</v>
      </c>
    </row>
    <row r="57" spans="2:5">
      <c r="B57" s="7" t="s">
        <v>16</v>
      </c>
      <c r="C57" s="328">
        <f>C14/C63</f>
        <v>672.52331606217615</v>
      </c>
      <c r="D57" s="328">
        <f t="shared" ref="D57:E57" si="5">D14/D63</f>
        <v>511.55889724310777</v>
      </c>
      <c r="E57" s="328">
        <f t="shared" si="5"/>
        <v>904.27499999999998</v>
      </c>
    </row>
    <row r="58" spans="2:5">
      <c r="B58" s="7" t="s">
        <v>17</v>
      </c>
      <c r="C58" s="328">
        <f>C15/C63</f>
        <v>713.81347150259069</v>
      </c>
      <c r="D58" s="328">
        <f t="shared" ref="D58:E58" si="6">D15/D63</f>
        <v>754.6817042606516</v>
      </c>
      <c r="E58" s="328">
        <f t="shared" si="6"/>
        <v>874.19</v>
      </c>
    </row>
    <row r="59" spans="2:5">
      <c r="B59" s="7" t="s">
        <v>18</v>
      </c>
      <c r="C59" s="328">
        <f>C16/C63</f>
        <v>664.0466321243523</v>
      </c>
      <c r="D59" s="328">
        <f t="shared" ref="D59:E59" si="7">D16/D63</f>
        <v>731.53383458646613</v>
      </c>
      <c r="E59" s="328">
        <f t="shared" si="7"/>
        <v>1229.7049999999999</v>
      </c>
    </row>
    <row r="60" spans="2:5">
      <c r="B60" s="7" t="s">
        <v>19</v>
      </c>
      <c r="C60" s="328">
        <f>C17/C63</f>
        <v>0</v>
      </c>
      <c r="D60" s="328">
        <f t="shared" ref="D60:E60" si="8">D17/D63</f>
        <v>0</v>
      </c>
      <c r="E60" s="328">
        <f t="shared" si="8"/>
        <v>1177.1099999999999</v>
      </c>
    </row>
    <row r="61" spans="2:5" ht="15.75" thickBot="1">
      <c r="B61" s="7" t="s">
        <v>20</v>
      </c>
      <c r="C61" s="330">
        <f>C18/C63</f>
        <v>72.839378238341965</v>
      </c>
      <c r="D61" s="330">
        <f t="shared" ref="D61:E61" si="9">D18/D63</f>
        <v>102.48621553884712</v>
      </c>
      <c r="E61" s="330">
        <f t="shared" si="9"/>
        <v>138.94</v>
      </c>
    </row>
    <row r="62" spans="2:5" ht="16.5" thickTop="1" thickBot="1">
      <c r="B62" s="331" t="s">
        <v>227</v>
      </c>
      <c r="C62" s="339">
        <f>SUMEXPEN!C21</f>
        <v>13889.580310880829</v>
      </c>
      <c r="D62" s="339">
        <f>SUMEXPEN!E21</f>
        <v>15148.010025062656</v>
      </c>
      <c r="E62" s="339">
        <f>SUMEXPEN!H21</f>
        <v>18950.64</v>
      </c>
    </row>
    <row r="63" spans="2:5">
      <c r="B63" s="338" t="s">
        <v>91</v>
      </c>
      <c r="C63" s="340">
        <f>SUMEXPEN!$C$455</f>
        <v>193</v>
      </c>
      <c r="D63" s="340">
        <f>SUMEXPEN!$E$455</f>
        <v>199.5</v>
      </c>
      <c r="E63" s="340">
        <f>SUMEXPEN!$H$455</f>
        <v>200</v>
      </c>
    </row>
    <row r="64" spans="2:5" ht="9" customHeight="1"/>
    <row r="65" spans="2:6" ht="54" customHeight="1">
      <c r="B65" s="475" t="s">
        <v>255</v>
      </c>
      <c r="C65" s="475"/>
      <c r="D65" s="475"/>
      <c r="E65" s="475"/>
      <c r="F65" s="475"/>
    </row>
    <row r="88" spans="2:7" ht="93" customHeight="1">
      <c r="B88" s="465" t="s">
        <v>243</v>
      </c>
      <c r="C88" s="465"/>
      <c r="D88" s="465"/>
      <c r="E88" s="465"/>
      <c r="F88" s="465"/>
      <c r="G88" s="333"/>
    </row>
  </sheetData>
  <sheetProtection algorithmName="SHA-512" hashValue="WC1YzEt3QWnq/otSjpI+r0MYjm/nGgMR8FjQslIFZZHkU3TGvY6880c7+EPj6IgB8D6pPIiFY1kA+oRiJGmx4g==" saltValue="ezhtcPWKPmq/uIN/mpKSGQ==" spinCount="100000" sheet="1" objects="1" scenarios="1"/>
  <mergeCells count="5">
    <mergeCell ref="B43:F43"/>
    <mergeCell ref="B88:F88"/>
    <mergeCell ref="B6:E6"/>
    <mergeCell ref="B49:E49"/>
    <mergeCell ref="B65:F65"/>
  </mergeCells>
  <printOptions horizontalCentered="1"/>
  <pageMargins left="0.2" right="0.2" top="0.5" bottom="0.5" header="0.3" footer="0.3"/>
  <pageSetup orientation="portrait" r:id="rId1"/>
  <headerFooter>
    <oddHeader>&amp;CIntentionally left blank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F88"/>
  <sheetViews>
    <sheetView showGridLines="0" zoomScaleNormal="100" workbookViewId="0"/>
  </sheetViews>
  <sheetFormatPr defaultRowHeight="15"/>
  <cols>
    <col min="2" max="2" width="28" bestFit="1" customWidth="1"/>
    <col min="3" max="5" width="15" customWidth="1"/>
  </cols>
  <sheetData>
    <row r="1" spans="2:6">
      <c r="C1" s="327"/>
    </row>
    <row r="4" spans="2:6">
      <c r="E4" s="270" t="s">
        <v>0</v>
      </c>
      <c r="F4" s="215">
        <f>[1]OPEN!$B$4</f>
        <v>241</v>
      </c>
    </row>
    <row r="6" spans="2:6">
      <c r="B6" s="474" t="s">
        <v>229</v>
      </c>
      <c r="C6" s="474"/>
      <c r="D6" s="474"/>
      <c r="E6" s="474"/>
    </row>
    <row r="7" spans="2:6">
      <c r="C7" s="416" t="str">
        <f>SUMEXPEN!C6</f>
        <v>2016-2017</v>
      </c>
      <c r="D7" s="416" t="str">
        <f>SUMEXPEN!E6</f>
        <v>2017-2018</v>
      </c>
      <c r="E7" s="416" t="str">
        <f>SUMEXPEN!H6</f>
        <v>2018-2019</v>
      </c>
    </row>
    <row r="8" spans="2:6">
      <c r="C8" s="417" t="s">
        <v>6</v>
      </c>
      <c r="D8" s="417" t="s">
        <v>6</v>
      </c>
      <c r="E8" s="417" t="s">
        <v>9</v>
      </c>
    </row>
    <row r="9" spans="2:6">
      <c r="B9" s="7" t="s">
        <v>11</v>
      </c>
      <c r="C9" s="449">
        <f>SUMEXPEN!C454</f>
        <v>1533442</v>
      </c>
      <c r="D9" s="449">
        <f>SUMEXPEN!E454</f>
        <v>1653406</v>
      </c>
      <c r="E9" s="449">
        <f>SUMEXPEN!H454</f>
        <v>1820880</v>
      </c>
    </row>
    <row r="10" spans="2:6">
      <c r="B10" s="7" t="s">
        <v>13</v>
      </c>
      <c r="C10" s="450">
        <f>SUMEXPEN!C540</f>
        <v>28771</v>
      </c>
      <c r="D10" s="450">
        <f>SUMEXPEN!E540</f>
        <v>40478</v>
      </c>
      <c r="E10" s="450">
        <f>SUMEXPEN!H540</f>
        <v>48355</v>
      </c>
    </row>
    <row r="11" spans="2:6">
      <c r="B11" s="7" t="s">
        <v>14</v>
      </c>
      <c r="C11" s="450">
        <f>SUMEXPEN!C618</f>
        <v>43910</v>
      </c>
      <c r="D11" s="450">
        <f>SUMEXPEN!E618</f>
        <v>51152</v>
      </c>
      <c r="E11" s="450">
        <f>SUMEXPEN!H618</f>
        <v>60055</v>
      </c>
    </row>
    <row r="12" spans="2:6">
      <c r="B12" s="7" t="s">
        <v>214</v>
      </c>
      <c r="C12" s="450">
        <f>SUMEXPEN!C695+SUMEXPEN!C774+SUMEXPEN!C850</f>
        <v>448750</v>
      </c>
      <c r="D12" s="450">
        <f>SUMEXPEN!E695+SUMEXPEN!E774+SUMEXPEN!E850</f>
        <v>551389</v>
      </c>
      <c r="E12" s="450">
        <f>SUMEXPEN!H695+SUMEXPEN!H774+SUMEXPEN!H850</f>
        <v>564914</v>
      </c>
    </row>
    <row r="13" spans="2:6">
      <c r="B13" s="7" t="s">
        <v>15</v>
      </c>
      <c r="C13" s="450">
        <f>SUMEXPEN!C930</f>
        <v>216034</v>
      </c>
      <c r="D13" s="450">
        <f>SUMEXPEN!E930</f>
        <v>306601</v>
      </c>
      <c r="E13" s="450">
        <f>SUMEXPEN!H930</f>
        <v>431080</v>
      </c>
    </row>
    <row r="14" spans="2:6">
      <c r="B14" s="7" t="s">
        <v>16</v>
      </c>
      <c r="C14" s="450">
        <f>SUMEXPEN!C1010</f>
        <v>129797</v>
      </c>
      <c r="D14" s="450">
        <f>SUMEXPEN!E1010</f>
        <v>102056</v>
      </c>
      <c r="E14" s="450">
        <f>SUMEXPEN!H1010</f>
        <v>180855</v>
      </c>
    </row>
    <row r="15" spans="2:6">
      <c r="B15" s="7" t="s">
        <v>17</v>
      </c>
      <c r="C15" s="450">
        <f>SUMEXPEN!C1171</f>
        <v>137766</v>
      </c>
      <c r="D15" s="450">
        <f>SUMEXPEN!E1171</f>
        <v>150559</v>
      </c>
      <c r="E15" s="450">
        <f>SUMEXPEN!H1171</f>
        <v>174838</v>
      </c>
    </row>
    <row r="16" spans="2:6">
      <c r="B16" s="7" t="s">
        <v>18</v>
      </c>
      <c r="C16" s="450">
        <f>SUMEXPEN!C1333</f>
        <v>128161</v>
      </c>
      <c r="D16" s="450">
        <f>SUMEXPEN!E1333</f>
        <v>145941</v>
      </c>
      <c r="E16" s="450">
        <f>SUMEXPEN!H1333</f>
        <v>245941</v>
      </c>
    </row>
    <row r="17" spans="2:5">
      <c r="B17" s="7" t="s">
        <v>19</v>
      </c>
      <c r="C17" s="450">
        <f>SUMEXPEN!C1410</f>
        <v>0</v>
      </c>
      <c r="D17" s="450">
        <f>SUMEXPEN!E1410</f>
        <v>0</v>
      </c>
      <c r="E17" s="450">
        <f>SUMEXPEN!H1410</f>
        <v>235422</v>
      </c>
    </row>
    <row r="18" spans="2:5" ht="15.75" thickBot="1">
      <c r="B18" s="7" t="s">
        <v>20</v>
      </c>
      <c r="C18" s="451">
        <f>SUMEXPEN!C1091+SUMEXPEN!C1254</f>
        <v>14058</v>
      </c>
      <c r="D18" s="451">
        <f>SUMEXPEN!E1091+SUMEXPEN!E1254</f>
        <v>20446</v>
      </c>
      <c r="E18" s="451">
        <f>SUMEXPEN!H1091+SUMEXPEN!H1254</f>
        <v>27788</v>
      </c>
    </row>
    <row r="19" spans="2:5" ht="16.5" thickTop="1" thickBot="1">
      <c r="B19" s="331" t="s">
        <v>192</v>
      </c>
      <c r="C19" s="332">
        <f>SUM(C9:C18)</f>
        <v>2680689</v>
      </c>
      <c r="D19" s="332">
        <f>SUM(D9:D18)</f>
        <v>3022028</v>
      </c>
      <c r="E19" s="332">
        <f>SUM(E9:E18)</f>
        <v>3790128</v>
      </c>
    </row>
    <row r="20" spans="2:5">
      <c r="B20" s="202"/>
    </row>
    <row r="21" spans="2:5">
      <c r="B21" s="202"/>
    </row>
    <row r="22" spans="2:5">
      <c r="B22" s="202"/>
    </row>
    <row r="23" spans="2:5">
      <c r="B23" s="202"/>
    </row>
    <row r="24" spans="2:5">
      <c r="B24" s="202"/>
    </row>
    <row r="25" spans="2:5">
      <c r="B25" s="202"/>
    </row>
    <row r="26" spans="2:5">
      <c r="B26" s="202"/>
    </row>
    <row r="27" spans="2:5">
      <c r="B27" s="202"/>
    </row>
    <row r="28" spans="2:5">
      <c r="B28" s="202"/>
    </row>
    <row r="29" spans="2:5">
      <c r="B29" s="202"/>
    </row>
    <row r="30" spans="2:5">
      <c r="B30" s="202"/>
    </row>
    <row r="31" spans="2:5">
      <c r="B31" s="202"/>
    </row>
    <row r="32" spans="2:5">
      <c r="B32" s="202"/>
    </row>
    <row r="33" spans="2:6">
      <c r="B33" s="202"/>
    </row>
    <row r="34" spans="2:6">
      <c r="B34" s="202"/>
    </row>
    <row r="35" spans="2:6">
      <c r="B35" s="202"/>
    </row>
    <row r="36" spans="2:6">
      <c r="B36" s="202"/>
    </row>
    <row r="37" spans="2:6">
      <c r="B37" s="202"/>
    </row>
    <row r="38" spans="2:6">
      <c r="B38" s="202"/>
    </row>
    <row r="39" spans="2:6">
      <c r="B39" s="202"/>
    </row>
    <row r="40" spans="2:6">
      <c r="B40" s="202"/>
    </row>
    <row r="41" spans="2:6">
      <c r="B41" s="202"/>
    </row>
    <row r="42" spans="2:6">
      <c r="B42" s="202"/>
    </row>
    <row r="43" spans="2:6" ht="81" customHeight="1">
      <c r="B43" s="465" t="s">
        <v>237</v>
      </c>
      <c r="C43" s="465"/>
      <c r="D43" s="465"/>
      <c r="E43" s="465"/>
      <c r="F43" s="465"/>
    </row>
    <row r="44" spans="2:6">
      <c r="B44" s="202"/>
    </row>
    <row r="45" spans="2:6">
      <c r="B45" s="202"/>
    </row>
    <row r="46" spans="2:6">
      <c r="B46" s="202"/>
    </row>
    <row r="47" spans="2:6">
      <c r="B47" s="202"/>
      <c r="E47" s="270" t="s">
        <v>0</v>
      </c>
      <c r="F47" s="215">
        <f>[1]OPEN!$B$4</f>
        <v>241</v>
      </c>
    </row>
    <row r="48" spans="2:6">
      <c r="B48" s="202"/>
    </row>
    <row r="49" spans="2:5">
      <c r="B49" s="474" t="s">
        <v>230</v>
      </c>
      <c r="C49" s="474"/>
      <c r="D49" s="474"/>
      <c r="E49" s="474"/>
    </row>
    <row r="50" spans="2:5">
      <c r="B50" s="60"/>
      <c r="C50" s="416" t="str">
        <f>SUMEXPEN!C6</f>
        <v>2016-2017</v>
      </c>
      <c r="D50" s="416" t="str">
        <f>SUMEXPEN!E6</f>
        <v>2017-2018</v>
      </c>
      <c r="E50" s="416" t="str">
        <f>SUMEXPEN!H6</f>
        <v>2018-2019</v>
      </c>
    </row>
    <row r="51" spans="2:5" ht="15.75" thickBot="1">
      <c r="B51" s="60"/>
      <c r="C51" s="418" t="s">
        <v>6</v>
      </c>
      <c r="D51" s="418" t="s">
        <v>6</v>
      </c>
      <c r="E51" s="418" t="s">
        <v>9</v>
      </c>
    </row>
    <row r="52" spans="2:5">
      <c r="B52" s="7" t="s">
        <v>11</v>
      </c>
      <c r="C52" s="329">
        <f>C9/C63</f>
        <v>7945.2953367875643</v>
      </c>
      <c r="D52" s="329">
        <f t="shared" ref="D52:E52" si="0">D9/D63</f>
        <v>8287.749373433584</v>
      </c>
      <c r="E52" s="329">
        <f t="shared" si="0"/>
        <v>9104.4</v>
      </c>
    </row>
    <row r="53" spans="2:5">
      <c r="B53" s="7" t="s">
        <v>13</v>
      </c>
      <c r="C53" s="328">
        <f>C10/C63</f>
        <v>149.07253886010363</v>
      </c>
      <c r="D53" s="328">
        <f t="shared" ref="D53:E53" si="1">D10/D63</f>
        <v>202.89724310776941</v>
      </c>
      <c r="E53" s="328">
        <f t="shared" si="1"/>
        <v>241.77500000000001</v>
      </c>
    </row>
    <row r="54" spans="2:5">
      <c r="B54" s="7" t="s">
        <v>14</v>
      </c>
      <c r="C54" s="328">
        <f>C11/C63</f>
        <v>227.51295336787564</v>
      </c>
      <c r="D54" s="328">
        <f t="shared" ref="D54:E54" si="2">D11/D63</f>
        <v>256.40100250626568</v>
      </c>
      <c r="E54" s="328">
        <f t="shared" si="2"/>
        <v>300.27499999999998</v>
      </c>
    </row>
    <row r="55" spans="2:5">
      <c r="B55" s="7" t="s">
        <v>214</v>
      </c>
      <c r="C55" s="328">
        <f>C12/C63</f>
        <v>2325.1295336787566</v>
      </c>
      <c r="D55" s="328">
        <f t="shared" ref="D55:E55" si="3">D12/D63</f>
        <v>2763.8546365914785</v>
      </c>
      <c r="E55" s="328">
        <f t="shared" si="3"/>
        <v>2824.57</v>
      </c>
    </row>
    <row r="56" spans="2:5">
      <c r="B56" s="7" t="s">
        <v>15</v>
      </c>
      <c r="C56" s="328">
        <f>C13/C63</f>
        <v>1119.3471502590673</v>
      </c>
      <c r="D56" s="328">
        <f t="shared" ref="D56:E56" si="4">D13/D63</f>
        <v>1536.8471177944862</v>
      </c>
      <c r="E56" s="328">
        <f t="shared" si="4"/>
        <v>2155.4</v>
      </c>
    </row>
    <row r="57" spans="2:5">
      <c r="B57" s="7" t="s">
        <v>16</v>
      </c>
      <c r="C57" s="328">
        <f>C14/C63</f>
        <v>672.52331606217615</v>
      </c>
      <c r="D57" s="328">
        <f t="shared" ref="D57:E57" si="5">D14/D63</f>
        <v>511.55889724310777</v>
      </c>
      <c r="E57" s="328">
        <f t="shared" si="5"/>
        <v>904.27499999999998</v>
      </c>
    </row>
    <row r="58" spans="2:5">
      <c r="B58" s="7" t="s">
        <v>17</v>
      </c>
      <c r="C58" s="328">
        <f>C15/C63</f>
        <v>713.81347150259069</v>
      </c>
      <c r="D58" s="328">
        <f t="shared" ref="D58:E58" si="6">D15/D63</f>
        <v>754.6817042606516</v>
      </c>
      <c r="E58" s="328">
        <f t="shared" si="6"/>
        <v>874.19</v>
      </c>
    </row>
    <row r="59" spans="2:5">
      <c r="B59" s="7" t="s">
        <v>18</v>
      </c>
      <c r="C59" s="328">
        <f>C16/C63</f>
        <v>664.0466321243523</v>
      </c>
      <c r="D59" s="328">
        <f t="shared" ref="D59:E59" si="7">D16/D63</f>
        <v>731.53383458646613</v>
      </c>
      <c r="E59" s="328">
        <f t="shared" si="7"/>
        <v>1229.7049999999999</v>
      </c>
    </row>
    <row r="60" spans="2:5">
      <c r="B60" s="7" t="s">
        <v>19</v>
      </c>
      <c r="C60" s="328">
        <f>C17/C63</f>
        <v>0</v>
      </c>
      <c r="D60" s="328">
        <f t="shared" ref="D60:E60" si="8">D17/D63</f>
        <v>0</v>
      </c>
      <c r="E60" s="328">
        <f t="shared" si="8"/>
        <v>1177.1099999999999</v>
      </c>
    </row>
    <row r="61" spans="2:5" ht="15.75" thickBot="1">
      <c r="B61" s="7" t="s">
        <v>20</v>
      </c>
      <c r="C61" s="330">
        <f>C18/C63</f>
        <v>72.839378238341965</v>
      </c>
      <c r="D61" s="330">
        <f t="shared" ref="D61:E61" si="9">D18/D63</f>
        <v>102.48621553884712</v>
      </c>
      <c r="E61" s="330">
        <f t="shared" si="9"/>
        <v>138.94</v>
      </c>
    </row>
    <row r="62" spans="2:5" ht="16.5" thickTop="1" thickBot="1">
      <c r="B62" s="331" t="s">
        <v>227</v>
      </c>
      <c r="C62" s="339">
        <f>SUM(C9:C18)/C63</f>
        <v>13889.580310880829</v>
      </c>
      <c r="D62" s="339">
        <f>SUM(D9:D18)/D63</f>
        <v>15148.010025062656</v>
      </c>
      <c r="E62" s="339">
        <f>IF(E63=0,0,SUM(E9:E18)/E63)</f>
        <v>18950.64</v>
      </c>
    </row>
    <row r="63" spans="2:5">
      <c r="B63" s="338" t="s">
        <v>91</v>
      </c>
      <c r="C63" s="340">
        <f>SUMEXPEN!$C$455</f>
        <v>193</v>
      </c>
      <c r="D63" s="340">
        <f>SUMEXPEN!$E$455</f>
        <v>199.5</v>
      </c>
      <c r="E63" s="340">
        <f>SUMEXPEN!$H$455</f>
        <v>200</v>
      </c>
    </row>
    <row r="64" spans="2:5" ht="9" customHeight="1"/>
    <row r="65" spans="2:6" ht="48.75" customHeight="1">
      <c r="B65" s="475" t="str">
        <f>Extra!B65</f>
        <v>*FTE Enrollment is based on 9/20 and 2/20, including 4yr old at-risk.  Beginning in the 2017-18 school year, full-day kindergarten is funded as 1.0 FTE.  If the district offered full-day kindergarten in the 2017-18 school year, the 2016-17 kindergarten FTE is funded as 1.0 regardless of attendance.  Includes virtual enrollment.</v>
      </c>
      <c r="C65" s="475"/>
      <c r="D65" s="475"/>
      <c r="E65" s="475"/>
      <c r="F65" s="475"/>
    </row>
    <row r="66" spans="2:6" ht="9" customHeight="1"/>
    <row r="88" spans="2:6" ht="79.5" customHeight="1">
      <c r="B88" s="465" t="s">
        <v>238</v>
      </c>
      <c r="C88" s="465"/>
      <c r="D88" s="465"/>
      <c r="E88" s="465"/>
      <c r="F88" s="465"/>
    </row>
  </sheetData>
  <sheetProtection algorithmName="SHA-512" hashValue="YT9aH02usjWw6H7UZpSdm9fR0Dhqj7/5L+7z+Baw5pYA7hUt9hjHhohYCl82gMSBdnKhEwwZ56KU+M56/GtXVQ==" saltValue="KbCoKfdgfURSiKe/ayXGhg==" spinCount="100000" sheet="1" objects="1" scenarios="1"/>
  <mergeCells count="5">
    <mergeCell ref="B6:E6"/>
    <mergeCell ref="B43:F43"/>
    <mergeCell ref="B49:E49"/>
    <mergeCell ref="B65:F65"/>
    <mergeCell ref="B88:F88"/>
  </mergeCells>
  <pageMargins left="0.7" right="0.7" top="0.75" bottom="0.75" header="0.3" footer="0.3"/>
  <pageSetup orientation="portrait" r:id="rId1"/>
  <headerFooter>
    <oddHeader>&amp;CIntentionally left blank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SUMEXPEN</vt:lpstr>
      <vt:lpstr>CO99a</vt:lpstr>
      <vt:lpstr>1 Pg Summary</vt:lpstr>
      <vt:lpstr>Keep</vt:lpstr>
      <vt:lpstr>Keep2</vt:lpstr>
      <vt:lpstr>Keep3</vt:lpstr>
      <vt:lpstr>Extra</vt:lpstr>
      <vt:lpstr>Extra2</vt:lpstr>
      <vt:lpstr>'1 Pg Summary'!Print_Area</vt:lpstr>
      <vt:lpstr>CO99a!Print_Area</vt:lpstr>
      <vt:lpstr>Extra!Print_Area</vt:lpstr>
      <vt:lpstr>Extra2!Print_Area</vt:lpstr>
      <vt:lpstr>Keep!Print_Area</vt:lpstr>
      <vt:lpstr>Keep2!Print_Area</vt:lpstr>
      <vt:lpstr>Keep3!Print_Area</vt:lpstr>
      <vt:lpstr>SUMEXPEN!Print_Area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dreinert</dc:creator>
  <cp:lastModifiedBy>Russell D. Orton</cp:lastModifiedBy>
  <cp:lastPrinted>2018-07-05T16:56:11Z</cp:lastPrinted>
  <dcterms:created xsi:type="dcterms:W3CDTF">2013-05-16T16:41:15Z</dcterms:created>
  <dcterms:modified xsi:type="dcterms:W3CDTF">2018-08-31T19:44:20Z</dcterms:modified>
</cp:coreProperties>
</file>